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AS\0. sustainability\3. RM, CM\Hiab EMRT, CMRT 2024\"/>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6" i="5" l="1"/>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F23" i="6" s="1"/>
  <c r="G15" i="6"/>
  <c r="H15" i="6"/>
  <c r="F20" i="6"/>
  <c r="B23" i="6"/>
  <c r="G23" i="6" s="1"/>
  <c r="G16" i="6"/>
  <c r="H16" i="6"/>
  <c r="F21" i="6"/>
  <c r="H21" i="6" s="1"/>
  <c r="D21" i="6" s="1"/>
  <c r="G21" i="6"/>
  <c r="B8" i="6"/>
  <c r="G8" i="6"/>
  <c r="H8" i="6" s="1"/>
  <c r="D8" i="6" s="1"/>
  <c r="B11" i="6"/>
  <c r="G11" i="6"/>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C25" i="6" s="1"/>
  <c r="J25" i="6"/>
  <c r="I26" i="6"/>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07" i="5"/>
  <c r="X155" i="5"/>
  <c r="I64" i="6"/>
  <c r="E4" i="8"/>
  <c r="C32"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81" i="4" s="1"/>
  <c r="A57" i="6" s="1"/>
  <c r="P37" i="4"/>
  <c r="Q37" i="4" s="1"/>
  <c r="P26" i="4"/>
  <c r="S2500" i="5"/>
  <c r="R2500" i="5"/>
  <c r="J2500" i="5"/>
  <c r="I2500" i="5"/>
  <c r="H2500" i="5"/>
  <c r="G2500" i="5"/>
  <c r="F2500" i="5"/>
  <c r="B53" i="6"/>
  <c r="B52" i="6"/>
  <c r="G52" i="6" s="1"/>
  <c r="P27" i="4"/>
  <c r="G53" i="6"/>
  <c r="B57" i="6"/>
  <c r="G57" i="6"/>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s="1"/>
  <c r="B54" i="6"/>
  <c r="G54" i="6" s="1"/>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D13" i="6" s="1"/>
  <c r="B12" i="6"/>
  <c r="G12" i="6"/>
  <c r="H12" i="6"/>
  <c r="D12" i="6"/>
  <c r="B10" i="6"/>
  <c r="G10" i="6"/>
  <c r="H10" i="6" s="1"/>
  <c r="D10" i="6" s="1"/>
  <c r="B9" i="6"/>
  <c r="G9" i="6"/>
  <c r="H9" i="6" s="1"/>
  <c r="D9" i="6" s="1"/>
  <c r="B7" i="6"/>
  <c r="G7" i="6"/>
  <c r="H7" i="6" s="1"/>
  <c r="D7" i="6" s="1"/>
  <c r="B4" i="6"/>
  <c r="G4" i="6" s="1"/>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212" i="5"/>
  <c r="J212" i="5"/>
  <c r="F212" i="5"/>
  <c r="R212" i="5"/>
  <c r="H212" i="5"/>
  <c r="G212"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H472" i="5"/>
  <c r="F472" i="5"/>
  <c r="H302" i="5"/>
  <c r="G302" i="5"/>
  <c r="J302" i="5"/>
  <c r="S175" i="5"/>
  <c r="S181" i="5"/>
  <c r="S1000" i="5"/>
  <c r="S1006" i="5"/>
  <c r="S1012" i="5"/>
  <c r="S1018" i="5"/>
  <c r="S1047" i="5"/>
  <c r="S1064" i="5"/>
  <c r="S1070" i="5"/>
  <c r="S1082" i="5"/>
  <c r="G98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604" i="5"/>
  <c r="J1024" i="5"/>
  <c r="G2375" i="5"/>
  <c r="R1823" i="5"/>
  <c r="I2152" i="5"/>
  <c r="J1171" i="5"/>
  <c r="I1267" i="5"/>
  <c r="I316" i="5"/>
  <c r="F540" i="5"/>
  <c r="G140" i="5"/>
  <c r="F1499" i="5"/>
  <c r="H2486" i="5"/>
  <c r="G2486" i="5"/>
  <c r="H747" i="5"/>
  <c r="H2316" i="5"/>
  <c r="J2316" i="5"/>
  <c r="J364"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126" i="5"/>
  <c r="F150" i="5"/>
  <c r="R190" i="5"/>
  <c r="H960" i="5"/>
  <c r="F128" i="5"/>
  <c r="H534" i="5"/>
  <c r="F1174" i="5"/>
  <c r="J1190" i="5"/>
  <c r="I779" i="5"/>
  <c r="H1679" i="5"/>
  <c r="S1930" i="5"/>
  <c r="S1749" i="5"/>
  <c r="I1647" i="5"/>
  <c r="H1583" i="5"/>
  <c r="S1841" i="5"/>
  <c r="S1375" i="5"/>
  <c r="J1384" i="5"/>
  <c r="S700" i="5"/>
  <c r="F126" i="5"/>
  <c r="J150" i="5"/>
  <c r="F190" i="5"/>
  <c r="J832" i="5"/>
  <c r="H992" i="5"/>
  <c r="I128" i="5"/>
  <c r="H1190" i="5"/>
  <c r="F327" i="5"/>
  <c r="G1679" i="5"/>
  <c r="H1647" i="5"/>
  <c r="I1519" i="5"/>
  <c r="H1384"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839" i="5"/>
  <c r="S393" i="5"/>
  <c r="I176" i="5"/>
  <c r="R1243" i="5"/>
  <c r="I2243" i="5"/>
  <c r="R2094" i="5"/>
  <c r="G2107" i="5"/>
  <c r="R1451" i="5"/>
  <c r="F1879" i="5"/>
  <c r="F429" i="5"/>
  <c r="J1211" i="5"/>
  <c r="G1272" i="5"/>
  <c r="S2439" i="5"/>
  <c r="G2230" i="5"/>
  <c r="I134" i="5"/>
  <c r="H198" i="5"/>
  <c r="H1000" i="5"/>
  <c r="F112" i="5"/>
  <c r="H751" i="5"/>
  <c r="F2243" i="5"/>
  <c r="J2107" i="5"/>
  <c r="G355" i="5"/>
  <c r="J1451" i="5"/>
  <c r="S311" i="5"/>
  <c r="F19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520" i="5"/>
  <c r="H731" i="5"/>
  <c r="H182" i="5"/>
  <c r="R342"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J224" i="5"/>
  <c r="J272" i="5"/>
  <c r="H568" i="5"/>
  <c r="F1680" i="5"/>
  <c r="R2421" i="5"/>
  <c r="G1614" i="5"/>
  <c r="I2304" i="5"/>
  <c r="R400" i="5"/>
  <c r="F400" i="5"/>
  <c r="I1476" i="5"/>
  <c r="F1062" i="5"/>
  <c r="J18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H1500" i="5"/>
  <c r="G1193" i="5"/>
  <c r="J1041" i="5"/>
  <c r="H2329" i="5"/>
  <c r="I921" i="5"/>
  <c r="H1041" i="5"/>
  <c r="J341" i="5"/>
  <c r="I461"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J184"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2499" i="5"/>
  <c r="I2499" i="5"/>
  <c r="H2499" i="5"/>
  <c r="J185"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J361"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C12" i="6"/>
  <c r="B3" i="6"/>
  <c r="A4" i="8"/>
  <c r="B22" i="3"/>
  <c r="B4" i="8"/>
  <c r="B34" i="4"/>
  <c r="B40" i="4"/>
  <c r="A25" i="6" s="1"/>
  <c r="C3" i="6"/>
  <c r="I4" i="8"/>
  <c r="C5" i="7"/>
  <c r="A1" i="6"/>
  <c r="A85" i="4"/>
  <c r="B33" i="4"/>
  <c r="A21" i="6" s="1"/>
  <c r="H4" i="5"/>
  <c r="O4" i="5"/>
  <c r="B2" i="5"/>
  <c r="B41" i="4"/>
  <c r="B59" i="4" s="1"/>
  <c r="A41" i="6" s="1"/>
  <c r="D3" i="6"/>
  <c r="B20" i="1"/>
  <c r="B29" i="4"/>
  <c r="A18" i="6" s="1"/>
  <c r="A3" i="6"/>
  <c r="D5" i="7"/>
  <c r="B32" i="4"/>
  <c r="A20" i="6" s="1"/>
  <c r="N4" i="5"/>
  <c r="B28" i="4"/>
  <c r="A17" i="6" s="1"/>
  <c r="G4" i="5"/>
  <c r="A1" i="7"/>
  <c r="F4" i="5"/>
  <c r="C4" i="8"/>
  <c r="A1" i="8"/>
  <c r="C17" i="6"/>
  <c r="B27" i="4"/>
  <c r="A16" i="6" s="1"/>
  <c r="D1" i="6"/>
  <c r="B5" i="7"/>
  <c r="C26" i="6"/>
  <c r="A64" i="2"/>
  <c r="A47" i="2"/>
  <c r="H4" i="8"/>
  <c r="F4" i="8"/>
  <c r="B3" i="5"/>
  <c r="G4" i="8"/>
  <c r="I4" i="5"/>
  <c r="L4" i="5"/>
  <c r="B68" i="4"/>
  <c r="A47" i="6" s="1"/>
  <c r="A4" i="5"/>
  <c r="G25" i="4"/>
  <c r="G68"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H2439" i="5"/>
  <c r="S2107" i="5"/>
  <c r="S1979" i="5"/>
  <c r="J2041" i="5"/>
  <c r="I2321" i="5"/>
  <c r="I2071" i="5"/>
  <c r="G2200" i="5"/>
  <c r="R2200" i="5"/>
  <c r="H2200" i="5"/>
  <c r="J2200" i="5"/>
  <c r="I2200" i="5"/>
  <c r="I2144" i="5"/>
  <c r="J2144" i="5"/>
  <c r="S1419" i="5"/>
  <c r="R2265" i="5"/>
  <c r="R2332" i="5"/>
  <c r="S1395" i="5"/>
  <c r="S963" i="5"/>
  <c r="G409"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J193" i="5"/>
  <c r="G1281" i="5"/>
  <c r="H2321" i="5"/>
  <c r="G1161" i="5"/>
  <c r="S1947" i="5"/>
  <c r="G2121" i="5"/>
  <c r="S1867" i="5"/>
  <c r="I313" i="5"/>
  <c r="J129"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H6" i="6"/>
  <c r="D6" i="6" s="1"/>
  <c r="G5" i="6"/>
  <c r="H5" i="6" s="1"/>
  <c r="D5" i="6" s="1"/>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K60" i="6"/>
  <c r="D15" i="6"/>
  <c r="C13" i="6" l="1"/>
  <c r="C11" i="6"/>
  <c r="C10" i="6"/>
  <c r="C9" i="6"/>
  <c r="C8" i="6"/>
  <c r="C7" i="6"/>
  <c r="C2" i="6"/>
  <c r="H59" i="6"/>
  <c r="D59" i="6" s="1"/>
  <c r="C6" i="6"/>
  <c r="C5" i="6"/>
  <c r="C4" i="6"/>
  <c r="C16" i="6"/>
  <c r="B61" i="4"/>
  <c r="A42" i="6" s="1"/>
  <c r="B55" i="4"/>
  <c r="A37" i="6" s="1"/>
  <c r="B37" i="4"/>
  <c r="A22" i="6" s="1"/>
  <c r="B49" i="4"/>
  <c r="A32" i="6" s="1"/>
  <c r="B43" i="4"/>
  <c r="A27" i="6" s="1"/>
  <c r="F38" i="6"/>
  <c r="H38" i="6" s="1"/>
  <c r="D38" i="6" s="1"/>
  <c r="H23" i="6"/>
  <c r="D23" i="6" s="1"/>
  <c r="F60" i="6"/>
  <c r="B2" i="6" s="1"/>
  <c r="F28" i="6"/>
  <c r="H28" i="6" s="1"/>
  <c r="D28" i="6" s="1"/>
  <c r="F33" i="6"/>
  <c r="H33" i="6" s="1"/>
  <c r="D33" i="6" s="1"/>
  <c r="F43" i="6"/>
  <c r="H43" i="6" s="1"/>
  <c r="D43" i="6" s="1"/>
  <c r="G20" i="6"/>
  <c r="H20" i="6" s="1"/>
  <c r="C23" i="6"/>
  <c r="F48" i="6"/>
  <c r="F52" i="6" s="1"/>
  <c r="H52" i="6" s="1"/>
  <c r="F39" i="6"/>
  <c r="H39" i="6" s="1"/>
  <c r="D39" i="6" s="1"/>
  <c r="F61" i="6"/>
  <c r="F44" i="6"/>
  <c r="H44" i="6" s="1"/>
  <c r="D44" i="6" s="1"/>
  <c r="H24" i="6"/>
  <c r="D24" i="6" s="1"/>
  <c r="F34" i="6"/>
  <c r="H34" i="6" s="1"/>
  <c r="D34" i="6" s="1"/>
  <c r="C21" i="6"/>
  <c r="C44" i="6"/>
  <c r="C39" i="6"/>
  <c r="C24" i="6"/>
  <c r="B83" i="4"/>
  <c r="A58" i="6" s="1"/>
  <c r="B77" i="4"/>
  <c r="A54" i="6" s="1"/>
  <c r="B69" i="4"/>
  <c r="A48" i="6" s="1"/>
  <c r="B73" i="4"/>
  <c r="A51" i="6" s="1"/>
  <c r="B71" i="4"/>
  <c r="A49" i="6" s="1"/>
  <c r="B79" i="4"/>
  <c r="A55" i="6" s="1"/>
  <c r="B38" i="4"/>
  <c r="B62" i="4" s="1"/>
  <c r="A43" i="6" s="1"/>
  <c r="C15" i="6"/>
  <c r="C16" i="5"/>
  <c r="C20" i="5"/>
  <c r="B64" i="5"/>
  <c r="C64" i="5"/>
  <c r="C65" i="5"/>
  <c r="B65" i="5"/>
  <c r="B46" i="4"/>
  <c r="A30" i="6" s="1"/>
  <c r="B64" i="4"/>
  <c r="A45" i="6" s="1"/>
  <c r="B52" i="4"/>
  <c r="A35" i="6" s="1"/>
  <c r="C80" i="5"/>
  <c r="C48" i="5"/>
  <c r="B47" i="4"/>
  <c r="A31" i="6" s="1"/>
  <c r="B51" i="4"/>
  <c r="A34" i="6" s="1"/>
  <c r="C84" i="5"/>
  <c r="C68" i="5"/>
  <c r="C52" i="5"/>
  <c r="C36" i="5"/>
  <c r="B6" i="5"/>
  <c r="B10" i="5"/>
  <c r="B14" i="5"/>
  <c r="B18" i="5"/>
  <c r="B22" i="5"/>
  <c r="B26" i="5"/>
  <c r="B30" i="5"/>
  <c r="B34" i="5"/>
  <c r="B38" i="5"/>
  <c r="B42" i="5"/>
  <c r="B50" i="5"/>
  <c r="B54" i="5"/>
  <c r="B58" i="5"/>
  <c r="B62" i="5"/>
  <c r="B66" i="5"/>
  <c r="B70" i="5"/>
  <c r="B74" i="5"/>
  <c r="B78" i="5"/>
  <c r="B82" i="5"/>
  <c r="B86" i="5"/>
  <c r="B90" i="5"/>
  <c r="B94" i="5"/>
  <c r="C5" i="5"/>
  <c r="C9" i="5"/>
  <c r="C13" i="5"/>
  <c r="C17" i="5"/>
  <c r="C21" i="5"/>
  <c r="C25" i="5"/>
  <c r="C29" i="5"/>
  <c r="C33" i="5"/>
  <c r="C37" i="5"/>
  <c r="C41" i="5"/>
  <c r="C45" i="5"/>
  <c r="C49" i="5"/>
  <c r="C53" i="5"/>
  <c r="C57" i="5"/>
  <c r="C61" i="5"/>
  <c r="C69" i="5"/>
  <c r="C73" i="5"/>
  <c r="C77" i="5"/>
  <c r="C81" i="5"/>
  <c r="C85" i="5"/>
  <c r="C89" i="5"/>
  <c r="C93" i="5"/>
  <c r="B7" i="5"/>
  <c r="B11" i="5"/>
  <c r="B15" i="5"/>
  <c r="B19" i="5"/>
  <c r="B23" i="5"/>
  <c r="B27" i="5"/>
  <c r="B31" i="5"/>
  <c r="B35" i="5"/>
  <c r="B39" i="5"/>
  <c r="B43" i="5"/>
  <c r="B51" i="5"/>
  <c r="B55" i="5"/>
  <c r="B59" i="5"/>
  <c r="B63" i="5"/>
  <c r="B67" i="5"/>
  <c r="B71" i="5"/>
  <c r="B75" i="5"/>
  <c r="B79" i="5"/>
  <c r="B83" i="5"/>
  <c r="B87" i="5"/>
  <c r="B91" i="5"/>
  <c r="B95" i="5"/>
  <c r="C6" i="5"/>
  <c r="C10" i="5"/>
  <c r="C14" i="5"/>
  <c r="C18" i="5"/>
  <c r="C22" i="5"/>
  <c r="C26" i="5"/>
  <c r="C30" i="5"/>
  <c r="C34" i="5"/>
  <c r="C38" i="5"/>
  <c r="C42" i="5"/>
  <c r="C46" i="5"/>
  <c r="C50" i="5"/>
  <c r="C54" i="5"/>
  <c r="C58" i="5"/>
  <c r="C62" i="5"/>
  <c r="C66" i="5"/>
  <c r="C70" i="5"/>
  <c r="C74" i="5"/>
  <c r="C78" i="5"/>
  <c r="C82" i="5"/>
  <c r="C86" i="5"/>
  <c r="C90" i="5"/>
  <c r="C94" i="5"/>
  <c r="B8" i="5"/>
  <c r="B12" i="5"/>
  <c r="B16" i="5"/>
  <c r="B20" i="5"/>
  <c r="B24" i="5"/>
  <c r="B28" i="5"/>
  <c r="B32" i="5"/>
  <c r="B36" i="5"/>
  <c r="B40" i="5"/>
  <c r="B44" i="5"/>
  <c r="B48" i="5"/>
  <c r="B52" i="5"/>
  <c r="B56" i="5"/>
  <c r="B60" i="5"/>
  <c r="B68" i="5"/>
  <c r="B72" i="5"/>
  <c r="B76" i="5"/>
  <c r="B80" i="5"/>
  <c r="B84" i="5"/>
  <c r="B88" i="5"/>
  <c r="B92" i="5"/>
  <c r="C7" i="5"/>
  <c r="C11" i="5"/>
  <c r="C15" i="5"/>
  <c r="C19" i="5"/>
  <c r="C23" i="5"/>
  <c r="C27" i="5"/>
  <c r="C31" i="5"/>
  <c r="C35" i="5"/>
  <c r="C39" i="5"/>
  <c r="C43" i="5"/>
  <c r="C47" i="5"/>
  <c r="C51" i="5"/>
  <c r="C55" i="5"/>
  <c r="C59" i="5"/>
  <c r="C63" i="5"/>
  <c r="C67" i="5"/>
  <c r="C71" i="5"/>
  <c r="C75" i="5"/>
  <c r="C79" i="5"/>
  <c r="C83" i="5"/>
  <c r="C87" i="5"/>
  <c r="C91" i="5"/>
  <c r="C95" i="5"/>
  <c r="B9" i="5"/>
  <c r="B13" i="5"/>
  <c r="B17" i="5"/>
  <c r="B21" i="5"/>
  <c r="B29" i="5"/>
  <c r="B33" i="5"/>
  <c r="B37" i="5"/>
  <c r="B41" i="5"/>
  <c r="B45" i="5"/>
  <c r="B49" i="5"/>
  <c r="B53" i="5"/>
  <c r="B57" i="5"/>
  <c r="B61" i="5"/>
  <c r="B69" i="5"/>
  <c r="B73" i="5"/>
  <c r="B77" i="5"/>
  <c r="B81" i="5"/>
  <c r="B85" i="5"/>
  <c r="B89" i="5"/>
  <c r="B93" i="5"/>
  <c r="C92" i="5"/>
  <c r="C76" i="5"/>
  <c r="C60" i="5"/>
  <c r="C44" i="5"/>
  <c r="C28" i="5"/>
  <c r="C12" i="5"/>
  <c r="B5" i="5"/>
  <c r="C88" i="5"/>
  <c r="C72" i="5"/>
  <c r="C56" i="5"/>
  <c r="C40" i="5"/>
  <c r="C24" i="5"/>
  <c r="C8" i="5"/>
  <c r="D43" i="4"/>
  <c r="G43" i="4"/>
  <c r="G37" i="4"/>
  <c r="B75" i="4"/>
  <c r="A53" i="6" s="1"/>
  <c r="D37" i="4"/>
  <c r="B58" i="4"/>
  <c r="A40" i="6" s="1"/>
  <c r="D68" i="4"/>
  <c r="D49" i="4"/>
  <c r="B65" i="4"/>
  <c r="A46" i="6" s="1"/>
  <c r="D61" i="4"/>
  <c r="D31" i="4"/>
  <c r="A26" i="6"/>
  <c r="G49" i="4"/>
  <c r="G31" i="4"/>
  <c r="B53" i="4"/>
  <c r="A36" i="6" s="1"/>
  <c r="B63" i="4"/>
  <c r="A44" i="6" s="1"/>
  <c r="A24" i="6"/>
  <c r="G61" i="4"/>
  <c r="G55" i="4"/>
  <c r="C59" i="6" l="1"/>
  <c r="C43" i="6"/>
  <c r="B44" i="4"/>
  <c r="A28" i="6" s="1"/>
  <c r="A23" i="6"/>
  <c r="B50" i="4"/>
  <c r="A33" i="6" s="1"/>
  <c r="B56" i="4"/>
  <c r="A38" i="6" s="1"/>
  <c r="B74" i="4"/>
  <c r="A52" i="6" s="1"/>
  <c r="D20" i="6"/>
  <c r="C20" i="6"/>
  <c r="C38" i="6"/>
  <c r="C28" i="6"/>
  <c r="F57" i="6"/>
  <c r="H57" i="6" s="1"/>
  <c r="C57" i="6" s="1"/>
  <c r="C33" i="6"/>
  <c r="F53" i="6"/>
  <c r="H53" i="6" s="1"/>
  <c r="C34" i="6"/>
  <c r="F55" i="6"/>
  <c r="H55" i="6" s="1"/>
  <c r="H48" i="6"/>
  <c r="F49" i="6"/>
  <c r="F54" i="6"/>
  <c r="H54" i="6" s="1"/>
  <c r="F58" i="6"/>
  <c r="H58" i="6" s="1"/>
  <c r="C52" i="6"/>
  <c r="D52" i="6"/>
  <c r="AB65" i="5"/>
  <c r="V65" i="5"/>
  <c r="G65" i="5" s="1"/>
  <c r="V64" i="5"/>
  <c r="G64" i="5" s="1"/>
  <c r="AB64" i="5"/>
  <c r="V41" i="5"/>
  <c r="G41" i="5" s="1"/>
  <c r="V9" i="5"/>
  <c r="G9" i="5" s="1"/>
  <c r="AB70" i="5"/>
  <c r="AB38" i="5"/>
  <c r="AB6" i="5"/>
  <c r="V76" i="5"/>
  <c r="V31" i="5"/>
  <c r="G31" i="5" s="1"/>
  <c r="AB24" i="5"/>
  <c r="AB15" i="5"/>
  <c r="V72" i="5"/>
  <c r="V92" i="5"/>
  <c r="G92" i="5" s="1"/>
  <c r="AB33" i="5"/>
  <c r="V91" i="5"/>
  <c r="G91" i="5" s="1"/>
  <c r="V59" i="5"/>
  <c r="V27" i="5"/>
  <c r="G27" i="5" s="1"/>
  <c r="AB84" i="5"/>
  <c r="AB52" i="5"/>
  <c r="AB20" i="5"/>
  <c r="V78" i="5"/>
  <c r="G78" i="5" s="1"/>
  <c r="V46" i="5"/>
  <c r="V14" i="5"/>
  <c r="G14" i="5" s="1"/>
  <c r="AB75" i="5"/>
  <c r="AB43" i="5"/>
  <c r="AB11" i="5"/>
  <c r="V69" i="5"/>
  <c r="G69" i="5" s="1"/>
  <c r="V37" i="5"/>
  <c r="G37" i="5" s="1"/>
  <c r="V5" i="5"/>
  <c r="G5" i="5" s="1"/>
  <c r="AB66" i="5"/>
  <c r="AB34" i="5"/>
  <c r="F64" i="6"/>
  <c r="C64" i="6" s="1"/>
  <c r="AB69" i="5"/>
  <c r="V63" i="5"/>
  <c r="G63" i="5" s="1"/>
  <c r="AB88" i="5"/>
  <c r="V82" i="5"/>
  <c r="G82" i="5" s="1"/>
  <c r="AB47" i="5"/>
  <c r="V88" i="5"/>
  <c r="AB93" i="5"/>
  <c r="AB61" i="5"/>
  <c r="AB29" i="5"/>
  <c r="V87" i="5"/>
  <c r="G87" i="5" s="1"/>
  <c r="V55" i="5"/>
  <c r="V23" i="5"/>
  <c r="G23" i="5" s="1"/>
  <c r="V80" i="5"/>
  <c r="AB80" i="5"/>
  <c r="V48" i="5"/>
  <c r="AB48" i="5"/>
  <c r="V16" i="5"/>
  <c r="AB16" i="5"/>
  <c r="V74" i="5"/>
  <c r="V42" i="5"/>
  <c r="G42" i="5" s="1"/>
  <c r="V10" i="5"/>
  <c r="G10" i="5" s="1"/>
  <c r="AB71" i="5"/>
  <c r="AB39" i="5"/>
  <c r="AB7" i="5"/>
  <c r="V33" i="5"/>
  <c r="G33" i="5" s="1"/>
  <c r="AB94" i="5"/>
  <c r="AB62" i="5"/>
  <c r="AB30" i="5"/>
  <c r="V36" i="5"/>
  <c r="V56" i="5"/>
  <c r="AB37" i="5"/>
  <c r="V95" i="5"/>
  <c r="G95" i="5" s="1"/>
  <c r="AB56" i="5"/>
  <c r="V73" i="5"/>
  <c r="G73" i="5" s="1"/>
  <c r="AB5" i="5"/>
  <c r="AB89" i="5"/>
  <c r="AB57" i="5"/>
  <c r="AB25" i="5"/>
  <c r="V83" i="5"/>
  <c r="G83" i="5" s="1"/>
  <c r="V51" i="5"/>
  <c r="G51" i="5" s="1"/>
  <c r="V19" i="5"/>
  <c r="G19" i="5" s="1"/>
  <c r="AB76" i="5"/>
  <c r="AB44" i="5"/>
  <c r="AB12" i="5"/>
  <c r="V70" i="5"/>
  <c r="G70" i="5" s="1"/>
  <c r="V38" i="5"/>
  <c r="G38" i="5" s="1"/>
  <c r="V6" i="5"/>
  <c r="G6" i="5" s="1"/>
  <c r="AB67" i="5"/>
  <c r="AB35" i="5"/>
  <c r="V93" i="5"/>
  <c r="G93" i="5" s="1"/>
  <c r="V61" i="5"/>
  <c r="G61" i="5" s="1"/>
  <c r="V29" i="5"/>
  <c r="AB90" i="5"/>
  <c r="AB58" i="5"/>
  <c r="AB26" i="5"/>
  <c r="V52" i="5"/>
  <c r="V12" i="5"/>
  <c r="G12" i="5" s="1"/>
  <c r="AB85" i="5"/>
  <c r="AB53" i="5"/>
  <c r="AB21" i="5"/>
  <c r="V79" i="5"/>
  <c r="G79" i="5" s="1"/>
  <c r="V47" i="5"/>
  <c r="G47" i="5" s="1"/>
  <c r="V15" i="5"/>
  <c r="G15" i="5" s="1"/>
  <c r="AB72" i="5"/>
  <c r="AB40" i="5"/>
  <c r="AB8" i="5"/>
  <c r="V66" i="5"/>
  <c r="V34" i="5"/>
  <c r="G34" i="5" s="1"/>
  <c r="AB95" i="5"/>
  <c r="AB63" i="5"/>
  <c r="AB31" i="5"/>
  <c r="V89" i="5"/>
  <c r="G89" i="5" s="1"/>
  <c r="V57" i="5"/>
  <c r="G57" i="5" s="1"/>
  <c r="V25" i="5"/>
  <c r="G25" i="5" s="1"/>
  <c r="AB86" i="5"/>
  <c r="AB54" i="5"/>
  <c r="AB22" i="5"/>
  <c r="V68" i="5"/>
  <c r="V20" i="5"/>
  <c r="V50" i="5"/>
  <c r="G50" i="5" s="1"/>
  <c r="V8" i="5"/>
  <c r="G8" i="5" s="1"/>
  <c r="V28" i="5"/>
  <c r="G28" i="5" s="1"/>
  <c r="AB81" i="5"/>
  <c r="AB49" i="5"/>
  <c r="AB17" i="5"/>
  <c r="V75" i="5"/>
  <c r="G75" i="5" s="1"/>
  <c r="V43" i="5"/>
  <c r="G43" i="5" s="1"/>
  <c r="V11" i="5"/>
  <c r="G11" i="5" s="1"/>
  <c r="AB68" i="5"/>
  <c r="AB36" i="5"/>
  <c r="V94" i="5"/>
  <c r="G94" i="5"/>
  <c r="V62" i="5"/>
  <c r="G62" i="5" s="1"/>
  <c r="V30" i="5"/>
  <c r="G30" i="5" s="1"/>
  <c r="AB91" i="5"/>
  <c r="AB59" i="5"/>
  <c r="AB27" i="5"/>
  <c r="V85" i="5"/>
  <c r="V53" i="5"/>
  <c r="G53" i="5" s="1"/>
  <c r="V21" i="5"/>
  <c r="G21" i="5" s="1"/>
  <c r="AB82" i="5"/>
  <c r="AB50" i="5"/>
  <c r="AB18" i="5"/>
  <c r="V84" i="5"/>
  <c r="G84" i="5" s="1"/>
  <c r="V18" i="5"/>
  <c r="G18" i="5" s="1"/>
  <c r="V24" i="5"/>
  <c r="G24" i="5" s="1"/>
  <c r="V44" i="5"/>
  <c r="G44" i="5" s="1"/>
  <c r="AB77" i="5"/>
  <c r="AB45" i="5"/>
  <c r="AB13" i="5"/>
  <c r="V71" i="5"/>
  <c r="G71" i="5" s="1"/>
  <c r="V39" i="5"/>
  <c r="G39" i="5" s="1"/>
  <c r="V7" i="5"/>
  <c r="G7" i="5" s="1"/>
  <c r="AB32" i="5"/>
  <c r="V90" i="5"/>
  <c r="G90" i="5" s="1"/>
  <c r="V58" i="5"/>
  <c r="G58" i="5" s="1"/>
  <c r="V26" i="5"/>
  <c r="G26" i="5" s="1"/>
  <c r="AB87" i="5"/>
  <c r="AB55" i="5"/>
  <c r="AB23" i="5"/>
  <c r="V81" i="5"/>
  <c r="G81" i="5" s="1"/>
  <c r="V49" i="5"/>
  <c r="G49" i="5" s="1"/>
  <c r="V17" i="5"/>
  <c r="G17" i="5" s="1"/>
  <c r="AB78" i="5"/>
  <c r="AB46" i="5"/>
  <c r="AB14" i="5"/>
  <c r="AB79" i="5"/>
  <c r="V40" i="5"/>
  <c r="G40" i="5" s="1"/>
  <c r="V60" i="5"/>
  <c r="G60" i="5" s="1"/>
  <c r="AB73" i="5"/>
  <c r="AB41" i="5"/>
  <c r="AB9" i="5"/>
  <c r="V67" i="5"/>
  <c r="V35" i="5"/>
  <c r="G35" i="5" s="1"/>
  <c r="AB92" i="5"/>
  <c r="AB60" i="5"/>
  <c r="AB28" i="5"/>
  <c r="V86" i="5"/>
  <c r="G86" i="5" s="1"/>
  <c r="V54" i="5"/>
  <c r="G54" i="5" s="1"/>
  <c r="V22" i="5"/>
  <c r="G22" i="5" s="1"/>
  <c r="AB83" i="5"/>
  <c r="AB51" i="5"/>
  <c r="AB19" i="5"/>
  <c r="V77" i="5"/>
  <c r="G77" i="5" s="1"/>
  <c r="V45" i="5"/>
  <c r="V13" i="5"/>
  <c r="G13" i="5" s="1"/>
  <c r="AB74" i="5"/>
  <c r="AB42" i="5"/>
  <c r="AB10" i="5"/>
  <c r="V32" i="5"/>
  <c r="D57" i="6" l="1"/>
  <c r="D58" i="6"/>
  <c r="C58" i="6"/>
  <c r="D54" i="6"/>
  <c r="C54" i="6"/>
  <c r="H49" i="6"/>
  <c r="F50" i="6"/>
  <c r="H50" i="6" s="1"/>
  <c r="D48" i="6"/>
  <c r="C48" i="6"/>
  <c r="D55" i="6"/>
  <c r="C55" i="6"/>
  <c r="D53" i="6"/>
  <c r="C53" i="6"/>
  <c r="E64" i="5"/>
  <c r="F64" i="5"/>
  <c r="J64" i="5"/>
  <c r="H64" i="5"/>
  <c r="I64" i="5"/>
  <c r="R64" i="5"/>
  <c r="E65" i="5"/>
  <c r="H65" i="5"/>
  <c r="I65" i="5"/>
  <c r="R65" i="5"/>
  <c r="F65" i="5"/>
  <c r="J65" i="5"/>
  <c r="G60" i="6"/>
  <c r="H60" i="6" s="1"/>
  <c r="C60" i="6" s="1"/>
  <c r="E45" i="5"/>
  <c r="I45" i="5"/>
  <c r="H45" i="5"/>
  <c r="R45" i="5"/>
  <c r="F45" i="5"/>
  <c r="J45" i="5"/>
  <c r="E68" i="5"/>
  <c r="R68" i="5"/>
  <c r="J68" i="5"/>
  <c r="H68" i="5"/>
  <c r="I68" i="5"/>
  <c r="F68" i="5"/>
  <c r="E29" i="5"/>
  <c r="I29" i="5"/>
  <c r="H29" i="5"/>
  <c r="F29" i="5"/>
  <c r="J29" i="5"/>
  <c r="R29" i="5"/>
  <c r="E74" i="5"/>
  <c r="F74" i="5"/>
  <c r="I74" i="5"/>
  <c r="R74" i="5"/>
  <c r="J74" i="5"/>
  <c r="H74" i="5"/>
  <c r="E46" i="5"/>
  <c r="F46" i="5"/>
  <c r="H46" i="5"/>
  <c r="I46" i="5"/>
  <c r="J46" i="5"/>
  <c r="R46" i="5"/>
  <c r="I76" i="5"/>
  <c r="E76" i="5"/>
  <c r="F76" i="5"/>
  <c r="R76" i="5"/>
  <c r="H76" i="5"/>
  <c r="J76" i="5"/>
  <c r="E32" i="5"/>
  <c r="F32" i="5"/>
  <c r="G32" i="5"/>
  <c r="I32" i="5"/>
  <c r="J32" i="5"/>
  <c r="R32" i="5"/>
  <c r="H32" i="5"/>
  <c r="E54" i="5"/>
  <c r="F54" i="5"/>
  <c r="H54" i="5"/>
  <c r="J54" i="5"/>
  <c r="I54" i="5"/>
  <c r="R54" i="5"/>
  <c r="E81" i="5"/>
  <c r="I81" i="5"/>
  <c r="J81" i="5"/>
  <c r="H81" i="5"/>
  <c r="F81" i="5"/>
  <c r="R81" i="5"/>
  <c r="E90" i="5"/>
  <c r="H90" i="5"/>
  <c r="R90" i="5"/>
  <c r="I90" i="5"/>
  <c r="J90" i="5"/>
  <c r="F90" i="5"/>
  <c r="E7" i="5"/>
  <c r="J7" i="5"/>
  <c r="H7" i="5"/>
  <c r="F7" i="5"/>
  <c r="R7" i="5"/>
  <c r="I7" i="5"/>
  <c r="E21" i="5"/>
  <c r="R21" i="5"/>
  <c r="I21" i="5"/>
  <c r="H21" i="5"/>
  <c r="J21" i="5"/>
  <c r="F21" i="5"/>
  <c r="E89" i="5"/>
  <c r="I89" i="5"/>
  <c r="R89" i="5"/>
  <c r="J89" i="5"/>
  <c r="H89" i="5"/>
  <c r="F89" i="5"/>
  <c r="G29" i="5"/>
  <c r="E51" i="5"/>
  <c r="J51" i="5"/>
  <c r="F51" i="5"/>
  <c r="R51" i="5"/>
  <c r="I51" i="5"/>
  <c r="H51" i="5"/>
  <c r="G61" i="6"/>
  <c r="H61" i="6" s="1"/>
  <c r="J36" i="5"/>
  <c r="I36" i="5"/>
  <c r="H36" i="5"/>
  <c r="R36" i="5"/>
  <c r="F36" i="5"/>
  <c r="E36" i="5"/>
  <c r="E69" i="5"/>
  <c r="I69" i="5"/>
  <c r="J69" i="5"/>
  <c r="H69" i="5"/>
  <c r="R69" i="5"/>
  <c r="F69" i="5"/>
  <c r="E59" i="5"/>
  <c r="J59" i="5"/>
  <c r="I59" i="5"/>
  <c r="F59" i="5"/>
  <c r="R59" i="5"/>
  <c r="H59" i="5"/>
  <c r="E67" i="5"/>
  <c r="F67" i="5"/>
  <c r="I67" i="5"/>
  <c r="R67" i="5"/>
  <c r="H67" i="5"/>
  <c r="J67" i="5"/>
  <c r="E85" i="5"/>
  <c r="R85" i="5"/>
  <c r="H85" i="5"/>
  <c r="J85" i="5"/>
  <c r="I85" i="5"/>
  <c r="F85" i="5"/>
  <c r="E66" i="5"/>
  <c r="F66" i="5"/>
  <c r="R66" i="5"/>
  <c r="H66" i="5"/>
  <c r="I66" i="5"/>
  <c r="J66" i="5"/>
  <c r="F56" i="5"/>
  <c r="E56" i="5"/>
  <c r="I56" i="5"/>
  <c r="H56" i="5"/>
  <c r="J56" i="5"/>
  <c r="R56" i="5"/>
  <c r="E55" i="5"/>
  <c r="H55" i="5"/>
  <c r="I55" i="5"/>
  <c r="R55" i="5"/>
  <c r="J55" i="5"/>
  <c r="F55" i="5"/>
  <c r="E24" i="5"/>
  <c r="J24" i="5"/>
  <c r="F24" i="5"/>
  <c r="R24" i="5"/>
  <c r="H24" i="5"/>
  <c r="I24" i="5"/>
  <c r="E43" i="5"/>
  <c r="R43" i="5"/>
  <c r="F43" i="5"/>
  <c r="H43" i="5"/>
  <c r="J43" i="5"/>
  <c r="I43" i="5"/>
  <c r="H8" i="5"/>
  <c r="F8" i="5"/>
  <c r="E8" i="5"/>
  <c r="R8" i="5"/>
  <c r="J8" i="5"/>
  <c r="I8" i="5"/>
  <c r="H12" i="5"/>
  <c r="E12" i="5"/>
  <c r="I12" i="5"/>
  <c r="J12" i="5"/>
  <c r="R12" i="5"/>
  <c r="F12" i="5"/>
  <c r="E38" i="5"/>
  <c r="F38" i="5"/>
  <c r="H38" i="5"/>
  <c r="R38" i="5"/>
  <c r="J38" i="5"/>
  <c r="I38" i="5"/>
  <c r="G36" i="5"/>
  <c r="H80" i="5"/>
  <c r="I80" i="5"/>
  <c r="E80" i="5"/>
  <c r="R80" i="5"/>
  <c r="G80" i="5"/>
  <c r="J80" i="5"/>
  <c r="F80" i="5"/>
  <c r="E87" i="5"/>
  <c r="J87" i="5"/>
  <c r="H87" i="5"/>
  <c r="I87" i="5"/>
  <c r="F87" i="5"/>
  <c r="R87" i="5"/>
  <c r="E82" i="5"/>
  <c r="H82" i="5"/>
  <c r="I82" i="5"/>
  <c r="R82" i="5"/>
  <c r="F82" i="5"/>
  <c r="J82" i="5"/>
  <c r="E78" i="5"/>
  <c r="I78" i="5"/>
  <c r="H78" i="5"/>
  <c r="J78" i="5"/>
  <c r="R78" i="5"/>
  <c r="F78" i="5"/>
  <c r="E61" i="5"/>
  <c r="J61" i="5"/>
  <c r="R61" i="5"/>
  <c r="F61" i="5"/>
  <c r="I61" i="5"/>
  <c r="H61" i="5"/>
  <c r="E83" i="5"/>
  <c r="I83" i="5"/>
  <c r="J83" i="5"/>
  <c r="F83" i="5"/>
  <c r="H83" i="5"/>
  <c r="R83" i="5"/>
  <c r="E95" i="5"/>
  <c r="H95" i="5"/>
  <c r="I95" i="5"/>
  <c r="F95" i="5"/>
  <c r="R95" i="5"/>
  <c r="J95" i="5"/>
  <c r="E16" i="5"/>
  <c r="G16" i="5"/>
  <c r="R16" i="5"/>
  <c r="J16" i="5"/>
  <c r="I16" i="5"/>
  <c r="F16" i="5"/>
  <c r="H16" i="5"/>
  <c r="E91" i="5"/>
  <c r="I91" i="5"/>
  <c r="H91" i="5"/>
  <c r="J91" i="5"/>
  <c r="F91" i="5"/>
  <c r="R91" i="5"/>
  <c r="F92" i="5"/>
  <c r="I92" i="5"/>
  <c r="J92" i="5"/>
  <c r="R92" i="5"/>
  <c r="H92" i="5"/>
  <c r="E92" i="5"/>
  <c r="E77" i="5"/>
  <c r="J77" i="5"/>
  <c r="F77" i="5"/>
  <c r="R77" i="5"/>
  <c r="H77" i="5"/>
  <c r="I77" i="5"/>
  <c r="E17" i="5"/>
  <c r="J17" i="5"/>
  <c r="I17" i="5"/>
  <c r="R17" i="5"/>
  <c r="F17" i="5"/>
  <c r="H17" i="5"/>
  <c r="E30" i="5"/>
  <c r="I30" i="5"/>
  <c r="F30" i="5"/>
  <c r="R30" i="5"/>
  <c r="H30" i="5"/>
  <c r="J30" i="5"/>
  <c r="E15" i="5"/>
  <c r="I15" i="5"/>
  <c r="J15" i="5"/>
  <c r="H15" i="5"/>
  <c r="R15" i="5"/>
  <c r="F15" i="5"/>
  <c r="E18" i="5"/>
  <c r="J18" i="5"/>
  <c r="I18" i="5"/>
  <c r="F18" i="5"/>
  <c r="R18" i="5"/>
  <c r="H18" i="5"/>
  <c r="E25" i="5"/>
  <c r="J25" i="5"/>
  <c r="R25" i="5"/>
  <c r="I25" i="5"/>
  <c r="H25" i="5"/>
  <c r="F25" i="5"/>
  <c r="E52" i="5"/>
  <c r="H52" i="5"/>
  <c r="I52" i="5"/>
  <c r="J52" i="5"/>
  <c r="F52" i="5"/>
  <c r="R52" i="5"/>
  <c r="E70" i="5"/>
  <c r="I70" i="5"/>
  <c r="J70" i="5"/>
  <c r="F70" i="5"/>
  <c r="H70" i="5"/>
  <c r="R70" i="5"/>
  <c r="E10" i="5"/>
  <c r="R10" i="5"/>
  <c r="H10" i="5"/>
  <c r="F10" i="5"/>
  <c r="I10" i="5"/>
  <c r="J10" i="5"/>
  <c r="F88" i="5"/>
  <c r="E88" i="5"/>
  <c r="R88" i="5"/>
  <c r="J88" i="5"/>
  <c r="H88" i="5"/>
  <c r="I88" i="5"/>
  <c r="J5" i="5"/>
  <c r="E5" i="5"/>
  <c r="H5" i="5"/>
  <c r="I5" i="5"/>
  <c r="R5" i="5"/>
  <c r="F5" i="5"/>
  <c r="J72" i="5"/>
  <c r="E72" i="5"/>
  <c r="H72" i="5"/>
  <c r="I72" i="5"/>
  <c r="F72" i="5"/>
  <c r="R72" i="5"/>
  <c r="E9" i="5"/>
  <c r="R9" i="5"/>
  <c r="H9" i="5"/>
  <c r="I9" i="5"/>
  <c r="J9" i="5"/>
  <c r="F9" i="5"/>
  <c r="E86" i="5"/>
  <c r="F86" i="5"/>
  <c r="H86" i="5"/>
  <c r="I86" i="5"/>
  <c r="R86" i="5"/>
  <c r="J86" i="5"/>
  <c r="R60" i="5"/>
  <c r="F60" i="5"/>
  <c r="J60" i="5"/>
  <c r="I60" i="5"/>
  <c r="E60" i="5"/>
  <c r="H60" i="5"/>
  <c r="E39" i="5"/>
  <c r="F39" i="5"/>
  <c r="R39" i="5"/>
  <c r="I39" i="5"/>
  <c r="H39" i="5"/>
  <c r="J39" i="5"/>
  <c r="E13" i="5"/>
  <c r="R13" i="5"/>
  <c r="I13" i="5"/>
  <c r="J13" i="5"/>
  <c r="H13" i="5"/>
  <c r="F13" i="5"/>
  <c r="H40" i="5"/>
  <c r="I40" i="5"/>
  <c r="J40" i="5"/>
  <c r="F40" i="5"/>
  <c r="E40" i="5"/>
  <c r="R40" i="5"/>
  <c r="E26" i="5"/>
  <c r="H26" i="5"/>
  <c r="I26" i="5"/>
  <c r="J26" i="5"/>
  <c r="F26" i="5"/>
  <c r="R26" i="5"/>
  <c r="E71" i="5"/>
  <c r="I71" i="5"/>
  <c r="J71" i="5"/>
  <c r="F71" i="5"/>
  <c r="R71" i="5"/>
  <c r="H71" i="5"/>
  <c r="E53" i="5"/>
  <c r="R53" i="5"/>
  <c r="J53" i="5"/>
  <c r="H53" i="5"/>
  <c r="F53" i="5"/>
  <c r="I53" i="5"/>
  <c r="E62" i="5"/>
  <c r="H62" i="5"/>
  <c r="F62" i="5"/>
  <c r="R62" i="5"/>
  <c r="J62" i="5"/>
  <c r="I62" i="5"/>
  <c r="E75" i="5"/>
  <c r="F75" i="5"/>
  <c r="J75" i="5"/>
  <c r="R75" i="5"/>
  <c r="H75" i="5"/>
  <c r="I75" i="5"/>
  <c r="E50" i="5"/>
  <c r="R50" i="5"/>
  <c r="I50" i="5"/>
  <c r="H50" i="5"/>
  <c r="J50" i="5"/>
  <c r="F50" i="5"/>
  <c r="E47" i="5"/>
  <c r="R47" i="5"/>
  <c r="J47" i="5"/>
  <c r="F47" i="5"/>
  <c r="H47" i="5"/>
  <c r="I47" i="5"/>
  <c r="G52" i="5"/>
  <c r="E33" i="5"/>
  <c r="J33" i="5"/>
  <c r="R33" i="5"/>
  <c r="I33" i="5"/>
  <c r="F33" i="5"/>
  <c r="H33" i="5"/>
  <c r="G88" i="5"/>
  <c r="G72" i="5"/>
  <c r="G45" i="5"/>
  <c r="E22" i="5"/>
  <c r="H22" i="5"/>
  <c r="R22" i="5"/>
  <c r="J22" i="5"/>
  <c r="F22" i="5"/>
  <c r="I22" i="5"/>
  <c r="E35" i="5"/>
  <c r="I35" i="5"/>
  <c r="J35" i="5"/>
  <c r="R35" i="5"/>
  <c r="F35" i="5"/>
  <c r="H35" i="5"/>
  <c r="E49" i="5"/>
  <c r="J49" i="5"/>
  <c r="R49" i="5"/>
  <c r="H49" i="5"/>
  <c r="F49" i="5"/>
  <c r="I49" i="5"/>
  <c r="E84" i="5"/>
  <c r="J84" i="5"/>
  <c r="R84" i="5"/>
  <c r="H84" i="5"/>
  <c r="F84" i="5"/>
  <c r="I84" i="5"/>
  <c r="G85" i="5"/>
  <c r="E20" i="5"/>
  <c r="I20" i="5"/>
  <c r="H20" i="5"/>
  <c r="R20" i="5"/>
  <c r="J20" i="5"/>
  <c r="F20" i="5"/>
  <c r="G20" i="5"/>
  <c r="E57" i="5"/>
  <c r="J57" i="5"/>
  <c r="H57" i="5"/>
  <c r="R57" i="5"/>
  <c r="I57" i="5"/>
  <c r="F57" i="5"/>
  <c r="E34" i="5"/>
  <c r="I34" i="5"/>
  <c r="F34" i="5"/>
  <c r="J34" i="5"/>
  <c r="R34" i="5"/>
  <c r="H34" i="5"/>
  <c r="E73" i="5"/>
  <c r="J73" i="5"/>
  <c r="F73" i="5"/>
  <c r="H73" i="5"/>
  <c r="I73" i="5"/>
  <c r="R73" i="5"/>
  <c r="E42" i="5"/>
  <c r="R42" i="5"/>
  <c r="H42" i="5"/>
  <c r="I42" i="5"/>
  <c r="J42" i="5"/>
  <c r="F42" i="5"/>
  <c r="E23" i="5"/>
  <c r="H23" i="5"/>
  <c r="J23" i="5"/>
  <c r="I23" i="5"/>
  <c r="F23" i="5"/>
  <c r="R23" i="5"/>
  <c r="E37" i="5"/>
  <c r="J37" i="5"/>
  <c r="H37" i="5"/>
  <c r="I37" i="5"/>
  <c r="R37" i="5"/>
  <c r="F37" i="5"/>
  <c r="E14" i="5"/>
  <c r="H14" i="5"/>
  <c r="J14" i="5"/>
  <c r="R14" i="5"/>
  <c r="I14" i="5"/>
  <c r="F14" i="5"/>
  <c r="E27" i="5"/>
  <c r="J27" i="5"/>
  <c r="H27" i="5"/>
  <c r="F27" i="5"/>
  <c r="R27" i="5"/>
  <c r="I27" i="5"/>
  <c r="E31" i="5"/>
  <c r="F31" i="5"/>
  <c r="I31" i="5"/>
  <c r="J31" i="5"/>
  <c r="R31" i="5"/>
  <c r="H31" i="5"/>
  <c r="E41" i="5"/>
  <c r="R41" i="5"/>
  <c r="H41" i="5"/>
  <c r="I41" i="5"/>
  <c r="J41" i="5"/>
  <c r="F41" i="5"/>
  <c r="G67" i="5"/>
  <c r="E58" i="5"/>
  <c r="J58" i="5"/>
  <c r="F58" i="5"/>
  <c r="R58" i="5"/>
  <c r="H58" i="5"/>
  <c r="I58" i="5"/>
  <c r="I44" i="5"/>
  <c r="R44" i="5"/>
  <c r="E44" i="5"/>
  <c r="J44" i="5"/>
  <c r="H44" i="5"/>
  <c r="F44" i="5"/>
  <c r="E94" i="5"/>
  <c r="F94" i="5"/>
  <c r="R94" i="5"/>
  <c r="H94" i="5"/>
  <c r="I94" i="5"/>
  <c r="J94" i="5"/>
  <c r="E11" i="5"/>
  <c r="J11" i="5"/>
  <c r="F11" i="5"/>
  <c r="H11" i="5"/>
  <c r="I11" i="5"/>
  <c r="R11" i="5"/>
  <c r="I28" i="5"/>
  <c r="J28" i="5"/>
  <c r="R28" i="5"/>
  <c r="F28" i="5"/>
  <c r="E28" i="5"/>
  <c r="H28" i="5"/>
  <c r="G68" i="5"/>
  <c r="G66" i="5"/>
  <c r="E79" i="5"/>
  <c r="F79" i="5"/>
  <c r="H79" i="5"/>
  <c r="J79" i="5"/>
  <c r="R79" i="5"/>
  <c r="I79" i="5"/>
  <c r="E93" i="5"/>
  <c r="J93" i="5"/>
  <c r="R93" i="5"/>
  <c r="H93" i="5"/>
  <c r="I93" i="5"/>
  <c r="F93" i="5"/>
  <c r="E6" i="5"/>
  <c r="J6" i="5"/>
  <c r="H6" i="5"/>
  <c r="F6" i="5"/>
  <c r="I6" i="5"/>
  <c r="R6" i="5"/>
  <c r="E19" i="5"/>
  <c r="F19" i="5"/>
  <c r="I19" i="5"/>
  <c r="H19" i="5"/>
  <c r="J19" i="5"/>
  <c r="R19" i="5"/>
  <c r="G56" i="5"/>
  <c r="G74" i="5"/>
  <c r="H48" i="5"/>
  <c r="G48" i="5"/>
  <c r="F48" i="5"/>
  <c r="R48" i="5"/>
  <c r="I48" i="5"/>
  <c r="E48" i="5"/>
  <c r="J48" i="5"/>
  <c r="G55" i="5"/>
  <c r="E63" i="5"/>
  <c r="F63" i="5"/>
  <c r="R63" i="5"/>
  <c r="H63" i="5"/>
  <c r="I63" i="5"/>
  <c r="J63" i="5"/>
  <c r="G46" i="5"/>
  <c r="G59" i="5"/>
  <c r="G76" i="5"/>
  <c r="D50" i="6" l="1"/>
  <c r="C50" i="6"/>
  <c r="D49" i="6"/>
  <c r="C49" i="6"/>
  <c r="X65" i="5"/>
  <c r="X33" i="5"/>
  <c r="X64" i="5"/>
  <c r="D60" i="6"/>
  <c r="X61" i="5"/>
  <c r="X38" i="5"/>
  <c r="X50" i="5"/>
  <c r="X71" i="5"/>
  <c r="X40" i="5"/>
  <c r="X39" i="5"/>
  <c r="X70" i="5"/>
  <c r="X15" i="5"/>
  <c r="X56" i="5"/>
  <c r="X36" i="5"/>
  <c r="X32" i="5"/>
  <c r="X29" i="5"/>
  <c r="X24" i="5"/>
  <c r="X66" i="5"/>
  <c r="X69" i="5"/>
  <c r="X7" i="5"/>
  <c r="X6" i="5"/>
  <c r="X28" i="5"/>
  <c r="X94" i="5"/>
  <c r="X42" i="5"/>
  <c r="X84" i="5"/>
  <c r="X20" i="5"/>
  <c r="X83" i="5"/>
  <c r="X87" i="5"/>
  <c r="X8" i="5"/>
  <c r="X43" i="5"/>
  <c r="X59" i="5"/>
  <c r="X21" i="5"/>
  <c r="X54" i="5"/>
  <c r="X72" i="5"/>
  <c r="X27" i="5"/>
  <c r="X63" i="5"/>
  <c r="X19" i="5"/>
  <c r="X11" i="5"/>
  <c r="X31" i="5"/>
  <c r="X23" i="5"/>
  <c r="X57" i="5"/>
  <c r="X22" i="5"/>
  <c r="X47" i="5"/>
  <c r="X53" i="5"/>
  <c r="X13" i="5"/>
  <c r="X60" i="5"/>
  <c r="X9" i="5"/>
  <c r="X10" i="5"/>
  <c r="X18" i="5"/>
  <c r="X77" i="5"/>
  <c r="X74" i="5"/>
  <c r="X88" i="5"/>
  <c r="X92" i="5"/>
  <c r="X95" i="5"/>
  <c r="X82" i="5"/>
  <c r="X67" i="5"/>
  <c r="X89" i="5"/>
  <c r="X81" i="5"/>
  <c r="X79" i="5"/>
  <c r="X44" i="5"/>
  <c r="X58" i="5"/>
  <c r="X41" i="5"/>
  <c r="X37" i="5"/>
  <c r="X34" i="5"/>
  <c r="X35" i="5"/>
  <c r="X62" i="5"/>
  <c r="X86" i="5"/>
  <c r="X25" i="5"/>
  <c r="X17" i="5"/>
  <c r="X12" i="5"/>
  <c r="X51" i="5"/>
  <c r="X46" i="5"/>
  <c r="X45" i="5"/>
  <c r="X48" i="5"/>
  <c r="X5" i="5"/>
  <c r="G64" i="6" a="1"/>
  <c r="G64" i="6" s="1"/>
  <c r="H64" i="6" s="1"/>
  <c r="H65" i="6" s="1"/>
  <c r="D2" i="6" s="1"/>
  <c r="X16" i="5"/>
  <c r="X78" i="5"/>
  <c r="X55" i="5"/>
  <c r="X85" i="5"/>
  <c r="X90" i="5"/>
  <c r="X76" i="5"/>
  <c r="X93" i="5"/>
  <c r="X14" i="5"/>
  <c r="X73" i="5"/>
  <c r="X49" i="5"/>
  <c r="X75" i="5"/>
  <c r="X26" i="5"/>
  <c r="X52" i="5"/>
  <c r="X30" i="5"/>
  <c r="X91" i="5"/>
  <c r="X80" i="5"/>
  <c r="C61" i="6"/>
  <c r="D61" i="6"/>
  <c r="X68" i="5"/>
  <c r="S84" i="5"/>
  <c r="S87" i="5"/>
  <c r="S86" i="5"/>
  <c r="S82" i="5"/>
  <c r="S90" i="5"/>
  <c r="S93" i="5"/>
  <c r="S94" i="5"/>
  <c r="S92" i="5"/>
  <c r="S85" i="5"/>
  <c r="S91" i="5"/>
  <c r="S83" i="5"/>
  <c r="S88" i="5"/>
  <c r="S95" i="5"/>
  <c r="S89" i="5"/>
  <c r="S68" i="5"/>
  <c r="S69" i="5"/>
  <c r="S79" i="5"/>
  <c r="S75" i="5"/>
  <c r="S81" i="5"/>
  <c r="S72" i="5"/>
  <c r="S67" i="5"/>
  <c r="S71" i="5"/>
  <c r="S46" i="5"/>
  <c r="S60" i="5"/>
  <c r="S76" i="5"/>
  <c r="S25" i="5"/>
  <c r="S62" i="5"/>
  <c r="S78" i="5"/>
  <c r="S70" i="5"/>
  <c r="S77" i="5"/>
  <c r="S64" i="5"/>
  <c r="S47" i="5"/>
  <c r="S65" i="5"/>
  <c r="S63" i="5"/>
  <c r="S74" i="5"/>
  <c r="S73" i="5"/>
  <c r="S61" i="5"/>
  <c r="S66" i="5"/>
  <c r="S80" i="5"/>
  <c r="S59" i="5"/>
  <c r="S56" i="5"/>
  <c r="S53" i="5"/>
  <c r="S54" i="5"/>
  <c r="S52" i="5"/>
  <c r="S58" i="5"/>
  <c r="S57" i="5"/>
  <c r="S55" i="5"/>
  <c r="S7" i="5"/>
  <c r="S11" i="5"/>
  <c r="S37" i="5"/>
  <c r="S50" i="5"/>
  <c r="S48" i="5"/>
  <c r="S39" i="5"/>
  <c r="S10" i="5"/>
  <c r="S21" i="5"/>
  <c r="S15" i="5"/>
  <c r="S41" i="5"/>
  <c r="S13" i="5"/>
  <c r="S12" i="5"/>
  <c r="S38" i="5"/>
  <c r="S30" i="5"/>
  <c r="S6" i="5"/>
  <c r="S18" i="5"/>
  <c r="S24" i="5"/>
  <c r="S22" i="5"/>
  <c r="S35" i="5"/>
  <c r="S36" i="5"/>
  <c r="S27" i="5"/>
  <c r="S45" i="5"/>
  <c r="S44" i="5"/>
  <c r="S40" i="5"/>
  <c r="S34" i="5"/>
  <c r="S26" i="5"/>
  <c r="S9" i="5"/>
  <c r="S51" i="5"/>
  <c r="S14" i="5"/>
  <c r="S33" i="5"/>
  <c r="S23" i="5"/>
  <c r="S43" i="5"/>
  <c r="S29" i="5"/>
  <c r="S49" i="5"/>
  <c r="S17" i="5"/>
  <c r="S31" i="5"/>
  <c r="S20" i="5"/>
  <c r="S5" i="5"/>
  <c r="S28" i="5"/>
  <c r="S32" i="5"/>
  <c r="S19" i="5"/>
  <c r="S8" i="5"/>
  <c r="S16" i="5"/>
  <c r="S42" i="5"/>
  <c r="T92" i="5" l="1"/>
  <c r="T90" i="5"/>
  <c r="T87" i="5"/>
  <c r="T93" i="5"/>
  <c r="T89" i="5"/>
  <c r="T91" i="5"/>
  <c r="T84" i="5"/>
  <c r="T95" i="5"/>
  <c r="T83" i="5"/>
  <c r="T88" i="5"/>
  <c r="T85" i="5"/>
  <c r="T82" i="5"/>
  <c r="T94" i="5"/>
  <c r="T86" i="5"/>
  <c r="T65" i="5"/>
  <c r="T73" i="5"/>
  <c r="T67" i="5"/>
  <c r="T79" i="5"/>
  <c r="T46" i="5"/>
  <c r="T78" i="5"/>
  <c r="T72" i="5"/>
  <c r="T74" i="5"/>
  <c r="T63" i="5"/>
  <c r="T80" i="5"/>
  <c r="T68" i="5"/>
  <c r="T66" i="5"/>
  <c r="T76" i="5"/>
  <c r="T81" i="5"/>
  <c r="T62" i="5"/>
  <c r="T61" i="5"/>
  <c r="T71" i="5"/>
  <c r="T69" i="5"/>
  <c r="T47" i="5"/>
  <c r="T70" i="5"/>
  <c r="T25" i="5"/>
  <c r="T77" i="5"/>
  <c r="T64" i="5"/>
  <c r="T60" i="5"/>
  <c r="T75" i="5"/>
  <c r="T58" i="5"/>
  <c r="T52" i="5"/>
  <c r="T53" i="5"/>
  <c r="T56" i="5"/>
  <c r="T55" i="5"/>
  <c r="T57" i="5"/>
  <c r="T59" i="5"/>
  <c r="T54" i="5"/>
  <c r="T13" i="5"/>
  <c r="T31" i="5"/>
  <c r="T30" i="5"/>
  <c r="T45" i="5"/>
  <c r="T39" i="5"/>
  <c r="T27" i="5"/>
  <c r="T48" i="5"/>
  <c r="T36" i="5"/>
  <c r="T19" i="5"/>
  <c r="T35" i="5"/>
  <c r="T20" i="5"/>
  <c r="T8" i="5"/>
  <c r="T11" i="5"/>
  <c r="T5" i="5"/>
  <c r="T41" i="5"/>
  <c r="T26" i="5"/>
  <c r="T24" i="5"/>
  <c r="T38" i="5"/>
  <c r="T15" i="5"/>
  <c r="T50" i="5"/>
  <c r="T16" i="5"/>
  <c r="T9" i="5"/>
  <c r="T33" i="5"/>
  <c r="T37" i="5"/>
  <c r="T12" i="5"/>
  <c r="T23" i="5"/>
  <c r="T21" i="5"/>
  <c r="T42" i="5"/>
  <c r="T7" i="5"/>
  <c r="T51" i="5"/>
  <c r="T49" i="5"/>
  <c r="T17" i="5"/>
  <c r="T6" i="5"/>
  <c r="T29" i="5"/>
  <c r="T10" i="5"/>
  <c r="T18" i="5"/>
  <c r="T32" i="5"/>
  <c r="T22" i="5"/>
  <c r="T34" i="5"/>
  <c r="T43" i="5"/>
  <c r="T44" i="5"/>
  <c r="T14" i="5"/>
  <c r="T40" i="5"/>
  <c r="T28" i="5"/>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<sst xmlns="http://schemas.openxmlformats.org/spreadsheetml/2006/main" count="23076" uniqueCount="19213">
  <si>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</si>
  <si>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</si>
  <si>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</si>
  <si>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</si>
  <si>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</si>
  <si>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</si>
  <si>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</si>
  <si>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</si>
  <si>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</si>
  <si>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</si>
  <si>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</si>
  <si>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</si>
  <si>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</si>
  <si>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</si>
  <si>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</si>
  <si>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</si>
  <si>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</si>
  <si>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</si>
  <si>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</si>
  <si>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</si>
  <si>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</si>
  <si>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</si>
  <si>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</si>
  <si>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</si>
  <si>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</si>
  <si>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</si>
  <si>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</si>
  <si>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</si>
  <si>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</si>
  <si>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</si>
  <si>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</si>
  <si>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</si>
  <si>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</si>
  <si>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</si>
  <si>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</si>
  <si>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</si>
  <si>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</si>
  <si>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</si>
  <si>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</si>
  <si>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</si>
  <si>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</si>
  <si>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</si>
  <si>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</si>
  <si>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</si>
  <si>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</si>
  <si>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</si>
  <si>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</si>
  <si>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</si>
  <si>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</si>
  <si>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</si>
  <si>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</si>
  <si>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</si>
  <si>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</si>
  <si>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</si>
  <si>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</si>
  <si>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</si>
  <si>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</si>
  <si>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</si>
  <si>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</si>
  <si>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</si>
  <si>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</si>
  <si>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</si>
  <si>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</si>
  <si>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</si>
  <si>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</si>
  <si>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</si>
  <si>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</si>
  <si>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</si>
  <si>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</si>
  <si>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</si>
  <si>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</si>
  <si>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</si>
  <si>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</si>
  <si>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</si>
  <si>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</si>
  <si>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</si>
  <si>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</si>
  <si>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</si>
  <si>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</si>
  <si>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</si>
  <si>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</si>
  <si>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</si>
  <si>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</si>
  <si>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</si>
  <si>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</si>
  <si>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</si>
  <si>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</si>
  <si>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</si>
  <si>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</si>
  <si>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</si>
  <si>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</si>
  <si>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</si>
  <si>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</si>
  <si>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</si>
  <si>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</si>
  <si>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</si>
  <si>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</si>
  <si>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</si>
  <si>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</si>
  <si>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</si>
  <si>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</si>
  <si>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</si>
  <si>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</si>
  <si>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</si>
  <si>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</si>
  <si>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</si>
  <si>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</si>
  <si>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</si>
  <si>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</si>
  <si>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</si>
  <si>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</si>
  <si>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</si>
  <si>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</si>
  <si>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</si>
  <si>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</si>
  <si>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</si>
  <si>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</si>
  <si>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</si>
  <si>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</si>
  <si>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</si>
  <si>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</si>
  <si>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</si>
  <si>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</si>
  <si>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</si>
  <si>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</si>
  <si>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</si>
  <si>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</si>
  <si>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</si>
  <si>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</si>
  <si>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</si>
  <si>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</si>
  <si>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</si>
  <si>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</si>
  <si>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</si>
  <si>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</si>
  <si>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</si>
  <si>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</si>
  <si>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</si>
  <si>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</si>
  <si>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</si>
  <si>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</si>
  <si>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</si>
  <si>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</si>
  <si>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</si>
  <si>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</si>
  <si>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</si>
  <si>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</si>
  <si>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</si>
  <si>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</si>
  <si>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</si>
  <si>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</si>
  <si>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</si>
  <si>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</si>
  <si>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</si>
  <si>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</si>
  <si>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</si>
  <si>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</si>
  <si>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</si>
  <si>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</si>
  <si>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</si>
  <si>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</si>
  <si>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</si>
  <si>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</si>
  <si>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</si>
  <si>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</si>
  <si>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</si>
  <si>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</si>
  <si>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</si>
  <si>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</si>
  <si>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</si>
  <si>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</si>
  <si>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</si>
  <si>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</si>
  <si>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</si>
  <si>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</si>
  <si>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</si>
  <si>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</si>
  <si>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</si>
  <si>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</si>
  <si>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</si>
  <si>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</si>
  <si>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</si>
  <si>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</si>
  <si>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</si>
  <si>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</si>
  <si>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</si>
  <si>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</si>
  <si>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</si>
  <si>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</si>
  <si>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</si>
  <si>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</si>
  <si>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</si>
  <si>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</si>
  <si>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</si>
  <si>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</si>
  <si>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</si>
  <si>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</si>
  <si>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</si>
  <si>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</si>
  <si>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</si>
  <si>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</si>
  <si>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</si>
  <si>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</si>
  <si>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</si>
  <si>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</si>
  <si>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</si>
  <si>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</si>
  <si>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</si>
  <si>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</si>
  <si>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</si>
  <si>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</si>
  <si>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</si>
  <si>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</si>
  <si>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</si>
  <si>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</si>
  <si>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</si>
  <si>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</si>
  <si>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</si>
  <si>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</si>
  <si>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</si>
  <si>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</si>
  <si>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</si>
  <si>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</si>
  <si>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</si>
  <si>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</si>
  <si>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</si>
  <si>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</si>
  <si>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</si>
  <si>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</si>
  <si>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</si>
  <si>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</si>
  <si>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</si>
  <si>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</si>
  <si>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</si>
  <si>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</si>
  <si>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</si>
  <si>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</si>
  <si>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</si>
  <si>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</si>
  <si>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</si>
  <si>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</si>
  <si>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</si>
  <si>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</si>
  <si>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</si>
  <si>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</si>
  <si>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</si>
  <si>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</si>
  <si>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</si>
  <si>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</si>
  <si>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</si>
  <si>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</si>
  <si>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</si>
  <si>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</si>
  <si>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</si>
  <si>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</si>
  <si>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</si>
  <si>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</si>
  <si>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</si>
  <si>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</si>
  <si>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</si>
  <si>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</si>
  <si>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</si>
  <si>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</si>
  <si>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</si>
  <si>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</si>
  <si>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</si>
  <si>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</si>
  <si>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</si>
  <si>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</si>
  <si>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</si>
  <si>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</si>
  <si>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</si>
  <si>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</si>
  <si>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</si>
  <si>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</si>
  <si>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</si>
  <si>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</si>
  <si>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</si>
  <si>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</si>
  <si>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</si>
  <si>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</si>
  <si>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</si>
  <si>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</si>
  <si>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</si>
  <si>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</si>
  <si>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</si>
  <si>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</si>
  <si>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</si>
  <si>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</si>
  <si>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</si>
  <si>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</si>
  <si>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</si>
  <si>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</si>
  <si>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</si>
  <si>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</si>
  <si>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</si>
  <si>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</si>
  <si>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</si>
  <si>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</si>
  <si>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</si>
  <si>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</si>
  <si>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</si>
  <si>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</si>
  <si>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</si>
  <si>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</si>
  <si>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</si>
  <si>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</si>
  <si>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</si>
  <si>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</si>
  <si>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</si>
  <si>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</si>
  <si>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</si>
  <si>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</si>
  <si>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</si>
  <si>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</si>
  <si>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</si>
  <si>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</si>
  <si>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</si>
  <si>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</si>
  <si>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</si>
  <si>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</si>
  <si>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</si>
  <si>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</si>
  <si>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</si>
  <si>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</si>
  <si>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</si>
  <si>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</si>
  <si>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</si>
  <si>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</si>
  <si>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</si>
  <si>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</si>
  <si>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</si>
  <si>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</si>
  <si>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</si>
  <si>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</si>
  <si>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</si>
  <si>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</si>
  <si>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</si>
  <si>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</si>
  <si>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</si>
  <si>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</si>
  <si>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</si>
  <si>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</si>
  <si>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</si>
  <si>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</si>
  <si>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</si>
  <si>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</si>
  <si>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</si>
  <si>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</si>
  <si>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</si>
  <si>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</si>
  <si>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</si>
  <si>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</si>
  <si>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</si>
  <si>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</si>
  <si>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</si>
  <si>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</si>
  <si>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</si>
  <si>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</si>
  <si>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</si>
  <si>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</si>
  <si>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</si>
  <si>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</si>
  <si>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</si>
  <si>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</si>
  <si>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</si>
  <si>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</si>
  <si>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</si>
  <si>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</si>
  <si>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</si>
  <si>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</si>
  <si>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</si>
  <si>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</si>
  <si>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</si>
  <si>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</si>
  <si>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</si>
  <si>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</si>
  <si>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</si>
  <si>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</si>
  <si>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</si>
  <si>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</si>
  <si>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</si>
  <si>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</si>
  <si>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</si>
  <si>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</si>
  <si>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</si>
  <si>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</si>
  <si>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</si>
  <si>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</si>
  <si>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</si>
  <si>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</si>
  <si>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</si>
  <si>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</si>
  <si>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</si>
  <si>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</si>
  <si>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</si>
  <si>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</si>
  <si>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</si>
  <si>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</si>
  <si>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</si>
  <si>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</si>
  <si>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</si>
  <si>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</si>
  <si>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</si>
  <si>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</si>
  <si>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</si>
  <si>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</si>
  <si>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</si>
  <si>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</si>
  <si>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</si>
  <si>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</si>
  <si>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</si>
  <si>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</si>
  <si>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</si>
  <si>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</si>
  <si>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</si>
  <si>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</si>
  <si>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</si>
  <si>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</si>
  <si>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</si>
  <si>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</si>
  <si>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</si>
  <si>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</si>
  <si>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</si>
  <si>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</si>
  <si>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</si>
  <si>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</si>
  <si>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</si>
  <si>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</si>
  <si>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</si>
  <si>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</si>
  <si>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</si>
  <si>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</si>
  <si>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</si>
  <si>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</si>
  <si>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</si>
  <si>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</si>
  <si>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</si>
  <si>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</si>
  <si>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</si>
  <si>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</si>
  <si>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</si>
  <si>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</si>
  <si>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</si>
  <si>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</si>
  <si>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</si>
  <si>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</si>
  <si>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</si>
  <si>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</si>
  <si>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</si>
  <si>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</si>
  <si>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</si>
  <si>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</si>
  <si>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</si>
  <si>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</si>
  <si>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</si>
  <si>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</si>
  <si>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</si>
  <si>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</si>
  <si>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</si>
  <si>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</si>
  <si>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</si>
  <si>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</si>
  <si>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</si>
  <si>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</si>
  <si>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</si>
  <si>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</si>
  <si>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</si>
  <si>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</si>
  <si>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</si>
  <si>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</si>
  <si>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</si>
  <si>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</si>
  <si>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</si>
  <si>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</si>
  <si>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</si>
  <si>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</si>
  <si>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</si>
  <si>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</si>
  <si>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</si>
  <si>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</si>
  <si>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</si>
  <si>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</si>
  <si>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</si>
  <si>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</si>
  <si>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</si>
  <si>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</si>
  <si>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</si>
  <si>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</si>
  <si>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</si>
  <si>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</si>
  <si>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</si>
  <si>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</si>
  <si>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</si>
  <si>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</si>
  <si>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</si>
  <si>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</si>
  <si>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</si>
  <si>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</si>
  <si>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</si>
  <si>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</si>
  <si>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</si>
  <si>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</si>
  <si>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</si>
  <si>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</si>
  <si>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</si>
  <si>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</si>
  <si>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</si>
  <si>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</si>
  <si>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</si>
  <si>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</si>
  <si>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</si>
  <si>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</si>
  <si>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</si>
  <si>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</si>
  <si>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</si>
  <si>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</si>
  <si>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</si>
  <si>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</si>
  <si>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</si>
  <si>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</si>
  <si>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</si>
  <si>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</si>
  <si>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</si>
  <si>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</si>
  <si>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</si>
  <si>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</si>
  <si>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</si>
  <si>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</si>
  <si>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</si>
  <si>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</si>
  <si>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</si>
  <si>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</si>
  <si>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</si>
  <si>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</si>
  <si>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</si>
  <si>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</si>
  <si>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</si>
  <si>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</si>
  <si>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</si>
  <si>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</si>
  <si>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</si>
  <si>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</si>
  <si>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</si>
  <si>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</si>
  <si>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</si>
  <si>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</si>
  <si>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</si>
  <si>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</si>
  <si>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</si>
  <si>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</si>
  <si>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</si>
  <si>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</si>
  <si>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</si>
  <si>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</si>
  <si>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</si>
  <si>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</si>
  <si>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</si>
  <si>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</si>
  <si>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</si>
  <si>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</si>
  <si>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</si>
  <si>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</si>
  <si>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</si>
  <si>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</si>
  <si>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</si>
  <si>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</si>
  <si>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</si>
  <si>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</si>
  <si>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</si>
  <si>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</si>
  <si>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</si>
  <si>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</si>
  <si>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</si>
  <si>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</si>
  <si>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</si>
  <si>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</si>
  <si>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</si>
  <si>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</si>
  <si>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</si>
  <si>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</si>
  <si>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</si>
  <si>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</si>
  <si>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</si>
  <si>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</si>
  <si>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</si>
  <si>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</si>
  <si>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</si>
  <si>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</si>
  <si>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</si>
  <si>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</si>
  <si>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</si>
  <si>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</si>
  <si>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</si>
  <si>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</si>
  <si>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</si>
  <si>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</si>
  <si>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</si>
  <si>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</si>
  <si>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</si>
  <si>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</si>
  <si>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</si>
  <si>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</si>
  <si>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</si>
  <si>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</si>
  <si>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</si>
  <si>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</si>
  <si>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</si>
  <si>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</si>
  <si>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</si>
  <si>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</si>
  <si>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</si>
  <si>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</si>
  <si>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</si>
  <si>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</si>
  <si>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</si>
  <si>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</si>
  <si>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</si>
  <si>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</si>
  <si>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</si>
  <si>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</si>
  <si>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</si>
  <si>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</si>
  <si>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</si>
  <si>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</si>
  <si>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</si>
  <si>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</si>
  <si>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</si>
  <si>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</si>
  <si>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</si>
  <si>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</si>
  <si>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</si>
  <si>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</si>
  <si>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</si>
  <si>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</si>
  <si>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</si>
  <si>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</si>
  <si>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</si>
  <si>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</si>
  <si>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</si>
  <si>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</si>
  <si>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</si>
  <si>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</si>
  <si>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</si>
  <si>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</si>
  <si>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</si>
  <si>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</si>
  <si>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</si>
  <si>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</si>
  <si>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</si>
  <si>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</si>
  <si>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</si>
  <si>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</si>
  <si>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</si>
  <si>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</si>
  <si>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</si>
  <si>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</si>
  <si>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</si>
  <si>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</si>
  <si>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</si>
  <si>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</si>
  <si>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</si>
  <si>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</si>
  <si>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</si>
  <si>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</si>
  <si>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</si>
  <si>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</si>
  <si>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</si>
  <si>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</si>
  <si>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</si>
  <si>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</si>
  <si>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</si>
  <si>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</si>
  <si>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</si>
  <si>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</si>
  <si>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</si>
  <si>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</si>
  <si>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</si>
  <si>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</si>
  <si>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</si>
  <si>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</si>
  <si>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</si>
  <si>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</si>
  <si>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</si>
  <si>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</si>
  <si>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</si>
  <si>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</si>
  <si>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</si>
  <si>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</si>
  <si>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</si>
  <si>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</si>
  <si>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</si>
  <si>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</si>
  <si>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</si>
  <si>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</si>
  <si>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</si>
  <si>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</si>
  <si>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</si>
  <si>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</si>
  <si>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</si>
  <si>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</si>
  <si>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</si>
  <si>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</si>
  <si>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</si>
  <si>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</si>
  <si>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</si>
  <si>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</si>
  <si>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</si>
  <si>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</si>
  <si>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</si>
  <si>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</si>
  <si>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</si>
  <si>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</si>
  <si>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</si>
  <si>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</si>
  <si>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</si>
  <si>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</si>
  <si>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</si>
  <si>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</si>
  <si>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</si>
  <si>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</si>
  <si>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</si>
  <si>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</si>
  <si>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</si>
  <si>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</si>
  <si>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</si>
  <si>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</si>
  <si>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</si>
  <si>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</si>
  <si>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</si>
  <si>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</si>
  <si>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</si>
  <si>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</si>
  <si>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</si>
  <si>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</si>
  <si>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</si>
  <si>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</si>
  <si>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</si>
  <si>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</si>
  <si>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</si>
  <si>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</si>
  <si>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</si>
  <si>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</si>
  <si>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</si>
  <si>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</si>
  <si>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</si>
  <si>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</si>
  <si>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</si>
  <si>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</si>
  <si>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</si>
  <si>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</si>
  <si>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</si>
  <si>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</si>
  <si>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</si>
  <si>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</si>
  <si>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</si>
  <si>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</si>
  <si>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</si>
  <si>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</si>
  <si>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</si>
  <si>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</si>
  <si>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</si>
  <si>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</si>
  <si>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</si>
  <si>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</si>
  <si>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</si>
  <si>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</si>
  <si>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</si>
  <si>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</si>
  <si>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</si>
  <si>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</si>
  <si>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</si>
  <si>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</si>
  <si>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</si>
  <si>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</si>
  <si>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</si>
  <si>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</si>
  <si>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</si>
  <si>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</si>
  <si>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</si>
  <si>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</si>
  <si>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</si>
  <si>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</si>
  <si>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</si>
  <si>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</si>
  <si>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</si>
  <si>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</si>
  <si>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</si>
  <si>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</si>
  <si>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</si>
  <si>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</si>
  <si>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</si>
  <si>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</si>
  <si>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</si>
  <si>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</si>
  <si>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</si>
  <si>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</si>
  <si>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</si>
  <si>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</si>
  <si>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</si>
  <si>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</si>
  <si>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</si>
  <si>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</si>
  <si>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</si>
  <si>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</si>
  <si>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</si>
  <si>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</si>
  <si>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</si>
  <si>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</si>
  <si>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</si>
  <si>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</si>
  <si>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</si>
  <si>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</si>
  <si>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</si>
  <si>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</si>
  <si>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</si>
  <si>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</si>
  <si>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</si>
  <si>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</si>
  <si>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</si>
  <si>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</si>
  <si>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</si>
  <si>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</si>
  <si>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</si>
  <si>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</si>
  <si>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</si>
  <si>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</si>
  <si>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</si>
  <si>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</si>
  <si>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</si>
  <si>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</si>
  <si>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</si>
  <si>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</si>
  <si>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</si>
  <si>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</si>
  <si>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</si>
  <si>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</si>
  <si>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</si>
  <si>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</si>
  <si>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</si>
  <si>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</si>
  <si>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</si>
  <si>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</si>
  <si>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</si>
  <si>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</si>
  <si>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</si>
  <si>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</si>
  <si>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</si>
  <si>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</si>
  <si>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</si>
  <si>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</si>
  <si>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</si>
  <si>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</si>
  <si>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</si>
  <si>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</si>
  <si>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</si>
  <si>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</si>
  <si>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</si>
  <si>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</si>
  <si>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</si>
  <si>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</si>
  <si>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</si>
  <si>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</si>
  <si>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</si>
  <si>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</si>
  <si>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</si>
  <si>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</si>
  <si>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</si>
  <si>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</si>
  <si>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</si>
  <si>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</si>
  <si>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</si>
  <si>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</si>
  <si>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</si>
  <si>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</si>
  <si>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</si>
  <si>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</si>
  <si>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</si>
  <si>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</si>
  <si>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</si>
  <si>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</si>
  <si>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</si>
  <si>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</si>
  <si>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</si>
  <si>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</si>
  <si>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</si>
  <si>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</si>
  <si>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</si>
  <si>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</si>
  <si>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</si>
  <si>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</si>
  <si>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</si>
  <si>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</si>
  <si>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</si>
  <si>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</si>
  <si>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</si>
  <si>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</si>
  <si>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</si>
  <si>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</si>
  <si>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</si>
  <si>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</si>
  <si>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</si>
  <si>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</si>
  <si>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</si>
  <si>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</si>
  <si>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</si>
  <si>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</si>
  <si>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</si>
  <si>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</si>
  <si>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</si>
  <si>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</si>
  <si>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</si>
  <si>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</si>
  <si>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</si>
  <si>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</si>
  <si>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</si>
  <si>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</si>
  <si>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</si>
  <si>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</si>
  <si>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</si>
  <si>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</si>
  <si>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</si>
  <si>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</si>
  <si>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</si>
  <si>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</si>
  <si>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</si>
  <si>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</si>
  <si>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</si>
  <si>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</si>
  <si>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</si>
  <si>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</si>
  <si>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</si>
  <si>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</si>
  <si>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</si>
  <si>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</si>
  <si>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</si>
  <si>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</si>
  <si>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</si>
  <si>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</si>
  <si>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</si>
  <si>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</si>
  <si>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</si>
  <si>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</si>
  <si>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</si>
  <si>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</si>
  <si>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</si>
  <si>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</si>
  <si>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</si>
  <si>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</si>
  <si>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</si>
  <si>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</si>
  <si>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</si>
  <si>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</si>
  <si>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</si>
  <si>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</si>
  <si>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</si>
  <si>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</si>
  <si>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</si>
  <si>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</si>
  <si>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</si>
  <si>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</si>
  <si>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</si>
  <si>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</si>
  <si>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</si>
  <si>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</si>
  <si>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</si>
  <si>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</si>
  <si>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</si>
  <si>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</si>
  <si>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</si>
  <si>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</si>
  <si>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</si>
  <si>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</si>
  <si>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</si>
  <si>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</si>
  <si>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</si>
  <si>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</si>
  <si>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</si>
  <si>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</si>
  <si>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</si>
  <si>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</si>
  <si>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</si>
  <si>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</si>
  <si>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</si>
  <si>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</si>
  <si>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</si>
  <si>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</si>
  <si>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</si>
  <si>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</si>
  <si>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</si>
  <si>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</si>
  <si>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</si>
  <si>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</si>
  <si>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</si>
  <si>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</si>
  <si>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</si>
  <si>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</si>
  <si>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</si>
  <si>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</si>
  <si>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</si>
  <si>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</si>
  <si>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</si>
  <si>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</si>
  <si>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</si>
  <si>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</si>
  <si>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</si>
  <si>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</si>
  <si>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</si>
  <si>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</si>
  <si>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</si>
  <si>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</si>
  <si>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</si>
  <si>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</si>
  <si>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</si>
  <si>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</si>
  <si>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</si>
  <si>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</si>
  <si>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</si>
  <si>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</si>
  <si>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</si>
  <si>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</si>
  <si>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</si>
  <si>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</si>
  <si>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</si>
  <si>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</si>
  <si>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</si>
  <si>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</si>
  <si>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</si>
  <si>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</si>
  <si>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</si>
  <si>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</si>
  <si>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</si>
  <si>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</si>
  <si>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</si>
  <si>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</si>
  <si>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</si>
  <si>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</si>
  <si>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</si>
  <si>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</si>
  <si>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</si>
  <si>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</si>
  <si>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</si>
  <si>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</si>
  <si>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</si>
  <si>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</si>
  <si>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</si>
  <si>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</si>
  <si>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</si>
  <si>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</si>
  <si>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</si>
  <si>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</si>
  <si>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</si>
  <si>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</si>
  <si>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</si>
  <si>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</si>
  <si>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</si>
  <si>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</si>
  <si>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</si>
  <si>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</si>
  <si>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</si>
  <si>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</si>
  <si>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</si>
  <si>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</si>
  <si>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</si>
  <si>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</si>
  <si>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</si>
  <si>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</si>
  <si>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</si>
  <si>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</si>
  <si>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</si>
  <si>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</si>
  <si>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</si>
  <si>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</si>
  <si>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</si>
  <si>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</si>
  <si>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</si>
  <si>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</si>
  <si>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</si>
  <si>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</si>
  <si>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</si>
  <si>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</si>
  <si>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</si>
  <si>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</si>
  <si>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</si>
  <si>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</si>
  <si>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</si>
  <si>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</si>
  <si>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</si>
  <si>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</si>
  <si>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</si>
  <si>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</si>
  <si>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</si>
  <si>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</si>
  <si>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</si>
  <si>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</si>
  <si>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</si>
  <si>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</si>
  <si>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</si>
  <si>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</si>
  <si>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</si>
  <si>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</si>
  <si>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</si>
  <si>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</si>
  <si>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</si>
  <si>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</si>
  <si>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</si>
  <si>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</si>
  <si>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</si>
  <si>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</si>
  <si>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</si>
  <si>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</si>
  <si>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</si>
  <si>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</si>
  <si>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</si>
  <si>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</si>
  <si>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</si>
  <si>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</si>
  <si>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</si>
  <si>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</si>
  <si>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</si>
  <si>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</si>
  <si>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</si>
  <si>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</si>
  <si>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</si>
  <si>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</si>
  <si>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</si>
  <si>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</si>
  <si>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</si>
  <si>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</si>
  <si>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</si>
  <si>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</si>
  <si>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</si>
  <si>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</si>
  <si>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</si>
  <si>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</si>
  <si>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</si>
  <si>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</si>
  <si>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</si>
  <si>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</si>
  <si>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</si>
  <si>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</si>
  <si>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</si>
  <si>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</si>
  <si>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</si>
  <si>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</si>
  <si>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</si>
  <si>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</si>
  <si>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</si>
  <si>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</si>
  <si>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</si>
  <si>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</si>
  <si>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</si>
  <si>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</si>
  <si>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</si>
  <si>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</si>
  <si>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</si>
  <si>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</si>
  <si>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</si>
  <si>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</si>
  <si>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</si>
  <si>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</si>
  <si>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</si>
  <si>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</si>
  <si>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</si>
  <si>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</si>
  <si>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</si>
  <si>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</si>
  <si>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</si>
  <si>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</si>
  <si>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</si>
  <si>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</si>
  <si>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</si>
  <si>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</si>
  <si>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</si>
  <si>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</si>
  <si>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</si>
  <si>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</si>
  <si>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</si>
  <si>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</si>
  <si>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</si>
  <si>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</si>
  <si>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</si>
  <si>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</si>
  <si>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</si>
  <si>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</si>
  <si>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</si>
  <si>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</si>
  <si>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</si>
  <si>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</si>
  <si>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</si>
  <si>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</si>
  <si>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</si>
  <si>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</si>
  <si>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</si>
  <si>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</si>
  <si>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</si>
  <si>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</si>
  <si>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</si>
  <si>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</si>
  <si>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</si>
  <si>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</si>
  <si>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</si>
  <si>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</si>
  <si>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</si>
  <si>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</si>
  <si>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</si>
  <si>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</si>
  <si>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</si>
  <si>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</si>
  <si>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</si>
  <si>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</si>
  <si>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</si>
  <si>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</si>
  <si>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</si>
  <si>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</si>
  <si>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</si>
  <si>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</si>
  <si>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</si>
  <si>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</si>
  <si>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</si>
  <si>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</si>
  <si>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</si>
  <si>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</si>
  <si>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</si>
  <si>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</si>
  <si>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</si>
  <si>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</si>
  <si>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</si>
  <si>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</si>
  <si>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</si>
  <si>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</si>
  <si>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</si>
  <si>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</si>
  <si>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</si>
  <si>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</si>
  <si>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</si>
  <si>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</si>
  <si>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</si>
  <si>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</si>
  <si>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</si>
  <si>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</si>
  <si>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</si>
  <si>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</si>
  <si>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</si>
  <si>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</si>
  <si>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</si>
  <si>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</si>
  <si>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</si>
  <si>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</si>
  <si>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</si>
  <si>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</si>
  <si>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</si>
  <si>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</si>
  <si>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</si>
  <si>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</si>
  <si>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</si>
  <si>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</si>
  <si>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</si>
  <si>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</si>
  <si>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</si>
  <si>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</si>
  <si>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</si>
  <si>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</si>
  <si>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</si>
  <si>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</si>
  <si>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</si>
  <si>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</si>
  <si>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</si>
  <si>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</si>
  <si>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</si>
  <si>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</si>
  <si>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</si>
  <si>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</si>
  <si>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</si>
  <si>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</si>
  <si>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</si>
  <si>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</si>
  <si>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</si>
  <si>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</si>
  <si>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</si>
  <si>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</si>
  <si>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</si>
  <si>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</si>
  <si>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</si>
  <si>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</si>
  <si>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</si>
  <si>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</si>
  <si>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</si>
  <si>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</si>
  <si>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</si>
  <si>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</si>
  <si>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</si>
  <si>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</si>
  <si>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</si>
  <si>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</si>
  <si>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</si>
  <si>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</si>
  <si>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</si>
  <si>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</si>
  <si>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</si>
  <si>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</si>
  <si>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</si>
  <si>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</si>
  <si>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</si>
  <si>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</si>
  <si>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</si>
  <si>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</si>
  <si>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</si>
  <si>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</si>
  <si>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</si>
  <si>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</si>
  <si>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</si>
  <si>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</si>
  <si>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</si>
  <si>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</si>
  <si>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</si>
  <si>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</si>
  <si>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</si>
  <si>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</si>
  <si>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</si>
  <si>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</si>
  <si>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</si>
  <si>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</si>
  <si>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</si>
  <si>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</si>
  <si>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</si>
  <si>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</si>
  <si>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</si>
  <si>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</si>
  <si>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</si>
  <si>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</si>
  <si>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</si>
  <si>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</si>
  <si>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</si>
  <si>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</si>
  <si>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</si>
  <si>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</si>
  <si>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</si>
  <si>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</si>
  <si>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</si>
  <si>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</si>
  <si>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</si>
  <si>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</si>
  <si>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</si>
  <si>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</si>
  <si>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</si>
  <si>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</si>
  <si>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</si>
  <si>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</si>
  <si>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</si>
  <si>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</si>
  <si>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</si>
  <si>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</si>
  <si>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</si>
  <si>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</si>
  <si>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</si>
  <si>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</si>
  <si>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</si>
  <si>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</si>
  <si>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</si>
  <si>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</si>
  <si>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</si>
  <si>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</si>
  <si>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</si>
  <si>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</si>
  <si>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</si>
  <si>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</si>
  <si>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</si>
  <si>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</si>
  <si>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</si>
  <si>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</si>
  <si>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</si>
  <si>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</si>
  <si>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</si>
  <si>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</si>
  <si>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</si>
  <si>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</si>
  <si>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</si>
  <si>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</si>
  <si>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</si>
  <si>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</si>
  <si>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</si>
  <si>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</si>
  <si>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</si>
  <si>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</si>
  <si>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</si>
  <si>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</si>
  <si>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</si>
  <si>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</si>
  <si>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</si>
  <si>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</si>
  <si>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</si>
  <si>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</si>
  <si>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</si>
  <si>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</si>
  <si>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</si>
  <si>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</si>
  <si>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</si>
  <si>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</si>
  <si>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</si>
  <si>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</si>
  <si>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</si>
  <si>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</si>
  <si>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</si>
  <si>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</si>
  <si>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</si>
  <si>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</si>
  <si>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</si>
  <si>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</si>
  <si>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</si>
  <si>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</si>
  <si>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</si>
  <si>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</si>
  <si>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</si>
  <si>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</si>
  <si>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</si>
  <si>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</si>
  <si>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</si>
  <si>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</si>
  <si>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</si>
  <si>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</si>
  <si>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</si>
  <si>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</si>
  <si>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</si>
  <si>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</si>
  <si>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</si>
  <si>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</si>
  <si>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</si>
  <si>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</si>
  <si>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</si>
  <si>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</si>
  <si>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</si>
  <si>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</si>
  <si>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</si>
  <si>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</si>
  <si>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</si>
  <si>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</si>
  <si>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</si>
  <si>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</si>
  <si>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</si>
  <si>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</si>
  <si>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</si>
  <si>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</si>
  <si>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</si>
  <si>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</si>
  <si>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</si>
  <si>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</si>
  <si>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</si>
  <si>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</si>
  <si>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</si>
  <si>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</si>
  <si>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</si>
  <si>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</si>
  <si>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</si>
  <si>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</si>
  <si>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</si>
  <si>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</si>
  <si>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</si>
  <si>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</si>
  <si>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</si>
  <si>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</si>
  <si>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</si>
  <si>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</si>
  <si>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</si>
  <si>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</si>
  <si>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</si>
  <si>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</si>
  <si>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</si>
  <si>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</si>
  <si>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</si>
  <si>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</si>
  <si>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</si>
  <si>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</si>
  <si>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</si>
  <si>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</si>
  <si>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</si>
  <si>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</si>
  <si>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</si>
  <si>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</si>
  <si>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</si>
  <si>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</si>
  <si>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</si>
  <si>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</si>
  <si>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</si>
  <si>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</si>
  <si>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</si>
  <si>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</si>
  <si>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</si>
  <si>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</si>
  <si>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</si>
  <si>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</si>
  <si>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</si>
  <si>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</si>
  <si>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</si>
  <si>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</si>
  <si>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</si>
  <si>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</si>
  <si>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</si>
  <si>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</si>
  <si>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</si>
  <si>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</si>
  <si>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</si>
  <si>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</si>
  <si>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</si>
  <si>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</si>
  <si>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</si>
  <si>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</si>
  <si>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</si>
  <si>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</si>
  <si>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</si>
  <si>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</si>
  <si>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</si>
  <si>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</si>
  <si>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</si>
  <si>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</si>
  <si>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</si>
  <si>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</si>
  <si>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</si>
  <si>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</si>
  <si>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</si>
  <si>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</si>
  <si>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</si>
  <si>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</si>
  <si>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</si>
  <si>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</si>
  <si>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</si>
  <si>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</si>
  <si>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</si>
  <si>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</si>
  <si>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</si>
  <si>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</si>
  <si>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</si>
  <si>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</si>
  <si>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</si>
  <si>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</si>
  <si>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</si>
  <si>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</si>
  <si>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</si>
  <si>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</si>
  <si>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</si>
  <si>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</si>
  <si>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</si>
  <si>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</si>
  <si>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</si>
  <si>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</si>
  <si>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</si>
  <si>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</si>
  <si>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</si>
  <si>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</si>
  <si>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</si>
  <si>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</si>
  <si>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</si>
  <si>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</si>
  <si>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</si>
  <si>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</si>
  <si>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</si>
  <si>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</si>
  <si>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</si>
  <si>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</si>
  <si>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</si>
  <si>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</si>
  <si>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</si>
  <si>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</si>
  <si>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</si>
  <si>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</si>
  <si>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</si>
  <si>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</si>
  <si>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</si>
  <si>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</si>
  <si>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</si>
  <si>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</si>
  <si>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</si>
  <si>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</si>
  <si>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</si>
  <si>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</si>
  <si>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</si>
  <si>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</si>
  <si>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</si>
  <si>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</si>
  <si>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</si>
  <si>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</si>
  <si>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</si>
  <si>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</si>
  <si>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</si>
  <si>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</si>
  <si>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</si>
  <si>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</si>
  <si>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</si>
  <si>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</si>
  <si>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</si>
  <si>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</si>
  <si>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</si>
  <si>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</si>
  <si>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</si>
  <si>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</si>
  <si>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</si>
  <si>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</si>
  <si>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</si>
  <si>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</si>
  <si>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</si>
  <si>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</si>
  <si>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</si>
  <si>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</si>
  <si>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</si>
  <si>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</si>
  <si>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</si>
  <si>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</si>
  <si>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</si>
  <si>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</si>
  <si>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</si>
  <si>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</si>
  <si>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</si>
  <si>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</si>
  <si>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</si>
  <si>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</si>
  <si>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</si>
  <si>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</si>
  <si>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</si>
  <si>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</si>
  <si>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</si>
  <si>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</si>
  <si>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</si>
  <si>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</si>
  <si>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</si>
  <si>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</si>
  <si>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</si>
  <si>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</si>
  <si>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</si>
  <si>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</si>
  <si>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</si>
  <si>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</si>
  <si>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</si>
  <si>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</si>
  <si>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</si>
  <si>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</si>
  <si>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</si>
  <si>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</si>
  <si>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</si>
  <si>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</si>
  <si>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</si>
  <si>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</si>
  <si>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</si>
  <si>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</si>
  <si>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</si>
  <si>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</si>
  <si>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</si>
  <si>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</si>
  <si>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</si>
  <si>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</si>
  <si>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</si>
  <si>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</si>
  <si>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</si>
  <si>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</si>
  <si>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</si>
  <si>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</si>
  <si>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</si>
  <si>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</si>
  <si>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</si>
  <si>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</si>
  <si>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</si>
  <si>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</si>
  <si>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</si>
  <si>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</si>
  <si>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</si>
  <si>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</si>
  <si>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</si>
  <si>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</si>
  <si>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</si>
  <si>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</si>
  <si>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</si>
  <si>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</si>
  <si>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</si>
  <si>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</si>
  <si>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</si>
  <si>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</si>
  <si>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</si>
  <si>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</si>
  <si>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</si>
  <si>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</si>
  <si>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</si>
  <si>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</si>
  <si>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</si>
  <si>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</si>
  <si>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</si>
  <si>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</si>
  <si>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</si>
  <si>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</si>
  <si>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</si>
  <si>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</si>
  <si>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</si>
  <si>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</si>
  <si>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</si>
  <si>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</si>
  <si>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</si>
  <si>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</si>
  <si>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</si>
  <si>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</si>
  <si>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</si>
  <si>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</si>
  <si>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</si>
  <si>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</si>
  <si>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</si>
  <si>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</si>
  <si>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</si>
  <si>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</si>
  <si>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</si>
  <si>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</si>
  <si>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</si>
  <si>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</si>
  <si>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</si>
  <si>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</si>
  <si>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</si>
  <si>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</si>
  <si>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</si>
  <si>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</si>
  <si>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</si>
  <si>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</si>
  <si>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</si>
  <si>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</si>
  <si>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</si>
  <si>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</si>
  <si>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</si>
  <si>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</si>
  <si>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</si>
  <si>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</si>
  <si>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</si>
  <si>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</si>
  <si>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</si>
  <si>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</si>
  <si>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</si>
  <si>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</si>
  <si>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</si>
  <si>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</si>
  <si>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</si>
  <si>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</si>
  <si>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</si>
  <si>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</si>
  <si>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</si>
  <si>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</si>
  <si>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</si>
  <si>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</si>
  <si>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</si>
  <si>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</si>
  <si>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</si>
  <si>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</si>
  <si>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</si>
  <si>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</si>
  <si>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</si>
  <si>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</si>
  <si>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</si>
  <si>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</si>
  <si>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</si>
  <si>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</si>
  <si>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</si>
  <si>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</si>
  <si>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</si>
  <si>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</si>
  <si>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</si>
  <si>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</si>
  <si>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</si>
  <si>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</si>
  <si>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</si>
  <si>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</si>
  <si>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</si>
  <si>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</si>
  <si>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</si>
  <si>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</si>
  <si>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</si>
  <si>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</si>
  <si>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</si>
  <si>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</si>
  <si>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</si>
  <si>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</si>
  <si>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</si>
  <si>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</si>
  <si>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</si>
  <si>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</si>
  <si>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</si>
  <si>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</si>
  <si>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</si>
  <si>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</si>
  <si>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</si>
  <si>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</si>
  <si>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</si>
  <si>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</si>
  <si>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</si>
  <si>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</si>
  <si>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</si>
  <si>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</si>
  <si>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</si>
  <si>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</si>
  <si>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</si>
  <si>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</si>
  <si>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</si>
  <si>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</si>
  <si>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</si>
  <si>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</si>
  <si>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</si>
  <si>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</si>
  <si>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</si>
  <si>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</si>
  <si>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</si>
  <si>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</si>
  <si>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</si>
  <si>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</si>
  <si>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</si>
  <si>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</si>
  <si>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</si>
  <si>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</si>
  <si>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</si>
  <si>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</si>
  <si>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</si>
  <si>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</si>
  <si>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</si>
  <si>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</si>
  <si>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</si>
  <si>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</si>
  <si>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</si>
  <si>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</si>
  <si>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</si>
  <si>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</si>
  <si>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</si>
  <si>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</si>
  <si>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</si>
  <si>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</si>
  <si>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</si>
  <si>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</si>
  <si>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</si>
  <si>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</si>
  <si>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</si>
  <si>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</si>
  <si>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</si>
  <si>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</si>
  <si>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</si>
  <si>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</si>
  <si>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</si>
  <si>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</si>
  <si>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</si>
  <si>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</si>
  <si>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</si>
  <si>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</si>
  <si>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</si>
  <si>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</si>
  <si>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</si>
  <si>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</si>
  <si>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</si>
  <si>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</si>
  <si>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</si>
  <si>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</si>
  <si>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</si>
  <si>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</si>
  <si>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</si>
  <si>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</si>
  <si>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</si>
  <si>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</si>
  <si>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</si>
  <si>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</si>
  <si>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</si>
  <si>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</si>
  <si>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</si>
  <si>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</si>
  <si>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</si>
  <si>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</si>
  <si>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</si>
  <si>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</si>
  <si>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</si>
  <si>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</si>
  <si>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</si>
  <si>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</si>
  <si>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</si>
  <si>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</si>
  <si>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</si>
  <si>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</si>
  <si>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</si>
  <si>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</si>
  <si>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</si>
  <si>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</si>
  <si>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</si>
  <si>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</si>
  <si>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</si>
  <si>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</si>
  <si>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</si>
  <si>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</si>
  <si>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</si>
  <si>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</si>
  <si>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</si>
  <si>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</si>
  <si>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</si>
  <si>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</si>
  <si>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</si>
  <si>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</si>
  <si>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</si>
  <si>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</si>
  <si>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</si>
  <si>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</si>
  <si>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</si>
  <si>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</si>
  <si>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</si>
  <si>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</si>
  <si>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</si>
  <si>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</si>
  <si>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</si>
  <si>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</si>
  <si>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</si>
  <si>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</si>
  <si>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</si>
  <si>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</si>
  <si>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</si>
  <si>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</si>
  <si>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</si>
  <si>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</si>
  <si>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</si>
  <si>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</si>
  <si>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</si>
  <si>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</si>
  <si>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</si>
  <si>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</si>
  <si>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</si>
  <si>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</si>
  <si>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</si>
  <si>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</si>
  <si>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</si>
  <si>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</si>
  <si>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</si>
  <si>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</si>
  <si>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</si>
  <si>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</si>
  <si>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</si>
  <si>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</si>
  <si>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</si>
  <si>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</si>
  <si>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</si>
  <si>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</si>
  <si>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</si>
  <si>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</si>
  <si>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</si>
  <si>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</si>
  <si>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</si>
  <si>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</si>
  <si>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</si>
  <si>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</si>
  <si>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</si>
  <si>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</si>
  <si>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</si>
  <si>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</si>
  <si>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</si>
  <si>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</si>
  <si>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</si>
  <si>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</si>
  <si>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</si>
  <si>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</si>
  <si>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</si>
  <si>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</si>
  <si>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</si>
  <si>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</si>
  <si>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</si>
  <si>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</si>
  <si>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</si>
  <si>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</si>
  <si>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</si>
  <si>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</si>
  <si>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</si>
  <si>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</si>
  <si>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</si>
  <si>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</si>
  <si>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</si>
  <si>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</si>
  <si>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</si>
  <si>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</si>
  <si>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</si>
  <si>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</si>
  <si>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</si>
  <si>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</si>
  <si>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</si>
  <si>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</si>
  <si>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</si>
  <si>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</si>
  <si>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</si>
  <si>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</si>
  <si>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</si>
  <si>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</si>
  <si>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</si>
  <si>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</si>
  <si>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</si>
  <si>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</si>
  <si>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</si>
  <si>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</si>
  <si>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</si>
  <si>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</si>
  <si>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</si>
  <si>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</si>
  <si>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</si>
  <si>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</si>
  <si>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</si>
  <si>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</si>
  <si>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</si>
  <si>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</si>
  <si>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</si>
  <si>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</si>
  <si>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</si>
  <si>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</si>
  <si>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</si>
  <si>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</si>
  <si>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</si>
  <si>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</si>
  <si>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</si>
  <si>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</si>
  <si>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</si>
  <si>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</si>
  <si>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</si>
  <si>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</si>
  <si>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</si>
  <si>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</si>
  <si>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</si>
  <si>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</si>
  <si>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</si>
  <si>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</si>
  <si>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</si>
  <si>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</si>
  <si>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</si>
  <si>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</si>
  <si>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</si>
  <si>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</si>
  <si>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</si>
  <si>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</si>
  <si>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</si>
  <si>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</si>
  <si>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</si>
  <si>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</si>
  <si>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</si>
  <si>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</si>
  <si>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</si>
  <si>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</si>
  <si>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</si>
  <si>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</si>
  <si>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</si>
  <si>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</si>
  <si>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</si>
  <si>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</si>
  <si>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</si>
  <si>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</si>
  <si>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</si>
  <si>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</si>
  <si>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</si>
  <si>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</si>
  <si>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</si>
  <si>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</si>
  <si>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</si>
  <si>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</si>
  <si>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</si>
  <si>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</si>
  <si>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</si>
  <si>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</si>
  <si>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</si>
  <si>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</si>
  <si>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</si>
  <si>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</si>
  <si>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</si>
  <si>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</si>
  <si>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</si>
  <si>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</si>
  <si>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</si>
  <si>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</si>
  <si>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</si>
  <si>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</si>
  <si>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</si>
  <si>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</si>
  <si>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</si>
  <si>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</si>
  <si>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</si>
  <si>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</si>
  <si>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</si>
  <si>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</si>
  <si>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</si>
  <si>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</si>
  <si>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</si>
  <si>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</si>
  <si>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</si>
  <si>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</si>
  <si>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</si>
  <si>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</si>
  <si>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</si>
  <si>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</si>
  <si>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</si>
  <si>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</si>
  <si>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</si>
  <si>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</si>
  <si>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</si>
  <si>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</si>
  <si>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</si>
  <si>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</si>
  <si>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</si>
  <si>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</si>
  <si>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</si>
  <si>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</si>
  <si>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</si>
  <si>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</si>
  <si>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</si>
  <si>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</si>
  <si>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</si>
  <si>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</si>
  <si>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</si>
  <si>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</si>
  <si>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</si>
  <si>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</si>
  <si>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</si>
  <si>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</si>
  <si>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</si>
  <si>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</si>
  <si>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</si>
  <si>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</si>
  <si>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</si>
  <si>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</si>
  <si>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</si>
  <si>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</si>
  <si>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</si>
  <si>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</si>
  <si>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</si>
  <si>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</si>
  <si>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</si>
  <si>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</si>
  <si>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</si>
  <si>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</si>
  <si>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</si>
  <si>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</si>
  <si>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</si>
  <si>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</si>
  <si>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</si>
  <si>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</si>
  <si>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</si>
  <si>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</si>
  <si>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</si>
  <si>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</si>
  <si>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</si>
  <si>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</si>
  <si>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</si>
  <si>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</si>
  <si>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</si>
  <si>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</si>
  <si>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</si>
  <si>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</si>
  <si>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</si>
  <si>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</si>
  <si>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</si>
  <si>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</si>
  <si>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</si>
  <si>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</si>
  <si>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</si>
  <si>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</si>
  <si>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</si>
  <si>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</si>
  <si>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</si>
  <si>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</si>
  <si>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</si>
  <si>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</si>
  <si>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</si>
  <si>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</si>
  <si>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</si>
  <si>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</si>
  <si>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</si>
  <si>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</si>
  <si>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</si>
  <si>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</si>
  <si>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</si>
  <si>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</si>
  <si>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</si>
  <si>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</si>
  <si>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</si>
  <si>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</si>
  <si>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</si>
  <si>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</si>
  <si>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</si>
  <si>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</si>
  <si>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</si>
  <si>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</si>
  <si>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</si>
  <si>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</si>
  <si>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</si>
  <si>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</si>
  <si>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</si>
  <si>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</si>
  <si>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</si>
  <si>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</si>
  <si>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</si>
  <si>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</si>
  <si>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</si>
  <si>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</si>
  <si>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</si>
  <si>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</si>
  <si>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</si>
  <si>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</si>
  <si>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</si>
  <si>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</si>
  <si>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</si>
  <si>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</si>
  <si>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</si>
  <si>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</si>
  <si>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</si>
  <si>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</si>
  <si>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</si>
  <si>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</si>
  <si>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</si>
  <si>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</si>
  <si>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</si>
  <si>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</si>
  <si>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</si>
  <si>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</si>
  <si>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</si>
  <si>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</si>
  <si>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</si>
  <si>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</si>
  <si>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</si>
  <si>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</si>
  <si>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</si>
  <si>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</si>
  <si>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</si>
  <si>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</si>
  <si>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</si>
  <si>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</si>
  <si>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</si>
  <si>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</si>
  <si>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</si>
  <si>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</si>
  <si>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</si>
  <si>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</si>
  <si>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</si>
  <si>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</si>
  <si>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</si>
  <si>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</si>
  <si>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</si>
  <si>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</si>
  <si>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</si>
  <si>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</si>
  <si>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</si>
  <si>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</si>
  <si>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</si>
  <si>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</si>
  <si>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</si>
  <si>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</si>
  <si>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</si>
  <si>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</si>
  <si>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</si>
  <si>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</si>
  <si>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</si>
  <si>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</si>
  <si>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</si>
  <si>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</si>
  <si>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</si>
  <si>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</si>
  <si>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</si>
  <si>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</si>
  <si>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</si>
  <si>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</si>
  <si>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</si>
  <si>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</si>
  <si>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</si>
  <si>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</si>
  <si>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</si>
  <si>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</si>
  <si>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</si>
  <si>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</si>
  <si>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</si>
  <si>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</si>
  <si>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</si>
  <si>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</si>
  <si>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</si>
  <si>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</si>
  <si>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</si>
  <si>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</si>
  <si>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</si>
  <si>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</si>
  <si>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</si>
  <si>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</si>
  <si>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</si>
  <si>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</si>
  <si>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</si>
  <si>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</si>
  <si>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</si>
  <si>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</si>
  <si>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</si>
  <si>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</si>
  <si>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</si>
  <si>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</si>
  <si>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</si>
  <si>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</si>
  <si>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</si>
  <si>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</si>
  <si>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</si>
  <si>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</si>
  <si>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</si>
  <si>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</si>
  <si>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</si>
  <si>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</si>
  <si>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</si>
  <si>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</si>
  <si>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</si>
  <si>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</si>
  <si>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</si>
  <si>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</si>
  <si>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</si>
  <si>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</si>
  <si>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</si>
  <si>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</si>
  <si>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</si>
  <si>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</si>
  <si>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</si>
  <si>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</si>
  <si>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</si>
  <si>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</si>
  <si>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</si>
  <si>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</si>
  <si>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</si>
  <si>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</si>
  <si>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</si>
  <si>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</si>
  <si>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</si>
  <si>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</si>
  <si>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</si>
  <si>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</si>
  <si>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</si>
  <si>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</si>
  <si>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</si>
  <si>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</si>
  <si>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</si>
  <si>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</si>
  <si>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</si>
  <si>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</si>
  <si>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</si>
  <si>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</si>
  <si>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</si>
  <si>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</si>
  <si>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</si>
  <si>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</si>
  <si>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</si>
  <si>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</si>
  <si>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</si>
  <si>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</si>
  <si>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</si>
  <si>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</si>
  <si>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</si>
  <si>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</si>
  <si>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</si>
  <si>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</si>
  <si>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</si>
  <si>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</si>
  <si>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</si>
  <si>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</si>
  <si>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</si>
  <si>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</si>
  <si>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</si>
  <si>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</si>
  <si>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</si>
  <si>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</si>
  <si>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</si>
  <si>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</si>
  <si>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</si>
  <si>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</si>
  <si>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</si>
  <si>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</si>
  <si>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</si>
  <si>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</si>
  <si>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</si>
  <si>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</si>
  <si>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</si>
  <si>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</si>
  <si>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</si>
  <si>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</si>
  <si>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</si>
  <si>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</si>
  <si>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</si>
  <si>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</si>
  <si>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</si>
  <si>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</si>
  <si>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</si>
  <si>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</si>
  <si>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</si>
  <si>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</si>
  <si>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</si>
  <si>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</si>
  <si>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</si>
  <si>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</si>
  <si>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</si>
  <si>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</si>
  <si>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</si>
  <si>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</si>
  <si>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</si>
  <si>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</si>
  <si>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</si>
  <si>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</si>
  <si>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</si>
  <si>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</si>
  <si>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</si>
  <si>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</si>
  <si>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</si>
  <si>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</si>
  <si>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</si>
  <si>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</si>
  <si>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</si>
  <si>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</si>
  <si>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</si>
  <si>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</si>
  <si>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</si>
  <si>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</si>
  <si>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</si>
  <si>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</si>
  <si>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</si>
  <si>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</si>
  <si>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</si>
  <si>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</si>
  <si>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</si>
  <si>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</si>
  <si>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</si>
  <si>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</si>
  <si>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</si>
  <si>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</si>
  <si>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</si>
  <si>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</si>
  <si>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</si>
  <si>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</si>
  <si>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</si>
  <si>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</si>
  <si>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</si>
  <si>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</si>
  <si>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</si>
  <si>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</si>
  <si>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</si>
  <si>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</si>
  <si>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</si>
  <si>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</si>
  <si>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</si>
  <si>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</si>
  <si>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</si>
  <si>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</si>
  <si>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</si>
  <si>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</si>
  <si>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</si>
  <si>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</si>
  <si>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</si>
  <si>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</si>
  <si>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</si>
  <si>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</si>
  <si>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</si>
  <si>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</si>
  <si>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</si>
  <si>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</si>
  <si>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</si>
  <si>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</si>
  <si>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</si>
  <si>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</si>
  <si>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</si>
  <si>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</si>
  <si>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</si>
  <si>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</si>
  <si>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</si>
  <si>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</si>
  <si>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</si>
  <si>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</si>
  <si>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</si>
  <si>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</si>
  <si>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</si>
  <si>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</si>
  <si>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</si>
  <si>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</si>
  <si>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</si>
  <si>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</si>
  <si>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</si>
  <si>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</si>
  <si>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</si>
  <si>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</si>
  <si>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</si>
  <si>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</si>
  <si>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</si>
  <si>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</si>
  <si>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</si>
  <si>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</si>
  <si>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</si>
  <si>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</si>
  <si>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</si>
  <si>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</si>
  <si>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</si>
  <si>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</si>
  <si>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</si>
  <si>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</si>
  <si>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</si>
  <si>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</si>
  <si>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</si>
  <si>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</si>
  <si>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</si>
  <si>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</si>
  <si>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</si>
  <si>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</si>
  <si>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</si>
  <si>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</si>
  <si>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</si>
  <si>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</si>
  <si>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</si>
  <si>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</si>
  <si>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</si>
  <si>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</si>
  <si>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</si>
  <si>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</si>
  <si>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</si>
  <si>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</si>
  <si>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</si>
  <si>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</si>
  <si>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</si>
  <si>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</si>
  <si>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</si>
  <si>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</si>
  <si>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</si>
  <si>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</si>
  <si>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</si>
  <si>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</si>
  <si>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</si>
  <si>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</si>
  <si>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</si>
  <si>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</si>
  <si>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</si>
  <si>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</si>
  <si>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</si>
  <si>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</si>
  <si>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</si>
  <si>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</si>
  <si>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</si>
  <si>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</si>
  <si>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</si>
  <si>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</si>
  <si>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</si>
  <si>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</si>
  <si>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</si>
  <si>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</si>
  <si>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</si>
  <si>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</si>
  <si>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</si>
  <si>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</si>
  <si>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</si>
  <si>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</si>
  <si>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</si>
  <si>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</si>
  <si>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</si>
  <si>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</si>
  <si>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</si>
  <si>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</si>
  <si>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</si>
  <si>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</si>
  <si>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</si>
  <si>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</si>
  <si>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</si>
  <si>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</si>
  <si>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</si>
  <si>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</si>
  <si>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</si>
  <si>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</si>
  <si>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</si>
  <si>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</si>
  <si>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</si>
  <si>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</si>
  <si>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</si>
  <si>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</si>
  <si>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</si>
  <si>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</si>
  <si>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</si>
  <si>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</si>
  <si>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</si>
  <si>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</si>
  <si>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</si>
  <si>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</si>
  <si>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</si>
  <si>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</si>
  <si>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</si>
  <si>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</si>
  <si>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</si>
  <si>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</si>
  <si>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</si>
  <si>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</si>
  <si>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</si>
  <si>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</si>
  <si>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</si>
  <si>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</si>
  <si>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</si>
  <si>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</si>
  <si>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</si>
  <si>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</si>
  <si>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</si>
  <si>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</si>
  <si>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</si>
  <si>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</si>
  <si>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</si>
  <si>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</si>
  <si>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</si>
  <si>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</si>
  <si>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</si>
  <si>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</si>
  <si>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</si>
  <si>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</si>
  <si>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</si>
  <si>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</si>
  <si>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</si>
  <si>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</si>
  <si>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</si>
  <si>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</si>
  <si>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</si>
  <si>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</si>
  <si>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</si>
  <si>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</si>
  <si>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</si>
  <si>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</si>
  <si>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</si>
  <si>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</si>
  <si>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</si>
  <si>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</si>
  <si>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</si>
  <si>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</si>
  <si>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</si>
  <si>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</si>
  <si>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</si>
  <si>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</si>
  <si>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</si>
  <si>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</si>
  <si>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</si>
  <si>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</si>
  <si>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</si>
  <si>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</si>
  <si>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</si>
  <si>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</si>
  <si>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</si>
  <si>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</si>
  <si>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</si>
  <si>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</si>
  <si>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</si>
  <si>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</si>
  <si>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</si>
  <si>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</si>
  <si>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</si>
  <si>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</si>
  <si>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</si>
  <si>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</si>
  <si>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</si>
  <si>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</si>
  <si>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</si>
  <si>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</si>
  <si>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</si>
  <si>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</si>
  <si>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</si>
  <si>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</si>
  <si>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</si>
  <si>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</si>
  <si>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</si>
  <si>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</si>
  <si>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</si>
  <si>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</si>
  <si>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</si>
  <si>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</si>
  <si>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</si>
  <si>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</si>
  <si>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</si>
  <si>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</si>
  <si>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</si>
  <si>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</si>
  <si>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</si>
  <si>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</si>
  <si>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</si>
  <si>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</si>
  <si>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</si>
  <si>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</si>
  <si>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</si>
  <si>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</si>
  <si>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</si>
  <si>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</si>
  <si>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</si>
  <si>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</si>
  <si>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</si>
  <si>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</si>
  <si>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</si>
  <si>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</si>
  <si>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</si>
  <si>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</si>
  <si>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</si>
  <si>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</si>
  <si>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</si>
  <si>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</si>
  <si>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</si>
  <si>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</si>
  <si>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</si>
  <si>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</si>
  <si>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</si>
  <si>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</si>
  <si>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</si>
  <si>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</si>
  <si>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</si>
  <si>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</si>
  <si>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</si>
  <si>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</si>
  <si>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</si>
  <si>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</si>
  <si>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</si>
  <si>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</si>
  <si>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</si>
  <si>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</si>
  <si>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</si>
  <si>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</si>
  <si>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</si>
  <si>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</si>
  <si>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</si>
  <si>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</si>
  <si>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</si>
  <si>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</si>
  <si>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</si>
  <si>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</si>
  <si>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</si>
  <si>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</si>
  <si>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</si>
  <si>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</si>
  <si>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</si>
  <si>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</si>
  <si>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</si>
  <si>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</si>
  <si>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</si>
  <si>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</si>
  <si>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</si>
  <si>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</si>
  <si>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</si>
  <si>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</si>
  <si>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</si>
  <si>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</si>
  <si>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</si>
  <si>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</si>
  <si>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</si>
  <si>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</si>
  <si>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</si>
  <si>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</si>
  <si>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</si>
  <si>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</si>
  <si>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</si>
  <si>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</si>
  <si>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</si>
  <si>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</si>
  <si>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</si>
  <si>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</si>
  <si>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</si>
  <si>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</si>
  <si>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</si>
  <si>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</si>
  <si>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</si>
  <si>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</si>
  <si>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</si>
  <si>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</si>
  <si>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</si>
  <si>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</si>
  <si>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</si>
  <si>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</si>
  <si>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</si>
  <si>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</si>
  <si>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</si>
  <si>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</si>
  <si>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</si>
  <si>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</si>
  <si>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</si>
  <si>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</si>
  <si>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</si>
  <si>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</si>
  <si>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</si>
  <si>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</si>
  <si>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</si>
  <si>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</si>
  <si>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</si>
  <si>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</si>
  <si>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</si>
  <si>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</si>
  <si>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</si>
  <si>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</si>
  <si>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</si>
  <si>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</si>
  <si>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</si>
  <si>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</si>
  <si>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</si>
  <si>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</si>
  <si>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</si>
  <si>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</si>
  <si>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</si>
  <si>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</si>
  <si>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</si>
  <si>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</si>
  <si>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</si>
  <si>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</si>
  <si>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</si>
  <si>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</si>
  <si>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</si>
  <si>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</si>
  <si>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</si>
  <si>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</si>
  <si>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</si>
  <si>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</si>
  <si>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</si>
  <si>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</si>
  <si>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</si>
  <si>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</si>
  <si>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</si>
  <si>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</si>
  <si>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</si>
  <si>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</si>
  <si>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</si>
  <si>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</si>
  <si>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</si>
  <si>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</si>
  <si>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</si>
  <si>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</si>
  <si>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</si>
  <si>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</si>
  <si>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</si>
  <si>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</si>
  <si>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</si>
  <si>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</si>
  <si>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</si>
  <si>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</si>
  <si>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</si>
  <si>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</si>
  <si>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</si>
  <si>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</si>
  <si>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</si>
  <si>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</si>
  <si>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</si>
  <si>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</si>
  <si>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</si>
  <si>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</si>
  <si>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</si>
  <si>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</si>
  <si>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</si>
  <si>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</si>
  <si>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</si>
  <si>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</si>
  <si>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</si>
  <si>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</si>
  <si>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</si>
  <si>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</si>
  <si>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</si>
  <si>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</si>
  <si>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</si>
  <si>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</si>
  <si>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</si>
  <si>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</si>
  <si>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</si>
  <si>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</si>
  <si>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</si>
  <si>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</si>
  <si>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</si>
  <si>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</si>
  <si>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</si>
  <si>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</si>
  <si>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</si>
  <si>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</si>
  <si>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</si>
  <si>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</si>
  <si>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</si>
  <si>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</si>
  <si>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</si>
  <si>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</si>
  <si>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</si>
  <si>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</si>
  <si>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</si>
  <si>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</si>
  <si>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</si>
  <si>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</si>
  <si>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</si>
  <si>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</si>
  <si>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</si>
  <si>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</si>
  <si>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</si>
  <si>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</si>
  <si>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</si>
  <si>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</si>
  <si>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</si>
  <si>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</si>
  <si>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</si>
  <si>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</si>
  <si>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</si>
  <si>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</si>
  <si>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</si>
  <si>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</si>
  <si>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</si>
  <si>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</si>
  <si>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</si>
  <si>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</si>
  <si>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</si>
  <si>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</si>
  <si>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</si>
  <si>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</si>
  <si>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</si>
  <si>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</si>
  <si>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</si>
  <si>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</si>
  <si>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</si>
  <si>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</si>
  <si>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</si>
  <si>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</si>
  <si>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</si>
  <si>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</si>
  <si>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</si>
  <si>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</si>
  <si>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</si>
  <si>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</si>
  <si>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</si>
  <si>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</si>
  <si>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</si>
  <si>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</si>
  <si>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</si>
  <si>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</si>
  <si>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</si>
  <si>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</si>
  <si>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</si>
  <si>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</si>
  <si>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</si>
  <si>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</si>
  <si>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</si>
  <si>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</si>
  <si>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</si>
  <si>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</si>
  <si>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</si>
  <si>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</si>
  <si>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</si>
  <si>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</si>
  <si>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</si>
  <si>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</si>
  <si>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</si>
  <si>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</si>
  <si>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</si>
  <si>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</si>
  <si>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</si>
  <si>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</si>
  <si>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</si>
  <si>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</si>
  <si>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</si>
  <si>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</si>
  <si>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</si>
  <si>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</si>
  <si>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</si>
  <si>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</si>
  <si>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</si>
  <si>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</si>
  <si>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</si>
  <si>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</si>
  <si>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</si>
  <si>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</si>
  <si>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</si>
  <si>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</si>
  <si>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</si>
  <si>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</si>
  <si>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</si>
  <si>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</si>
  <si>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</si>
  <si>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</si>
  <si>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</si>
  <si>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</si>
  <si>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</si>
  <si>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</si>
  <si>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</si>
  <si>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</si>
  <si>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</si>
  <si>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</si>
  <si>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</si>
  <si>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</si>
  <si>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</si>
  <si>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</si>
  <si>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</si>
  <si>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</si>
  <si>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</si>
  <si>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</si>
  <si>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</si>
  <si>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</si>
  <si>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</si>
  <si>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</si>
  <si>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</si>
  <si>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</si>
  <si>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</si>
  <si>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</si>
  <si>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</si>
  <si>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</si>
  <si>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</si>
  <si>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</si>
  <si>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</si>
  <si>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</si>
  <si>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</si>
  <si>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</si>
  <si>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</si>
  <si>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</si>
  <si>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</si>
  <si>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</si>
  <si>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</si>
  <si>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</si>
  <si>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</si>
  <si>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</si>
  <si>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</si>
  <si>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</si>
  <si>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</si>
  <si>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</si>
  <si>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</si>
  <si>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</si>
  <si>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</si>
  <si>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</si>
  <si>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</si>
  <si>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</si>
  <si>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</si>
  <si>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</si>
  <si>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</si>
  <si>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</si>
  <si>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</si>
  <si>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</si>
  <si>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</si>
  <si>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</si>
  <si>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</si>
  <si>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</si>
  <si>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</si>
  <si>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</si>
  <si>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</si>
  <si>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</si>
  <si>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</si>
  <si>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</si>
  <si>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</si>
  <si>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</si>
  <si>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</si>
  <si>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</si>
  <si>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</si>
  <si>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</si>
  <si>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</si>
  <si>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</si>
  <si>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</si>
  <si>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</si>
  <si>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</si>
  <si>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</si>
  <si>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</si>
  <si>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</si>
  <si>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</si>
  <si>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</si>
  <si>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</si>
  <si>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</si>
  <si>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</si>
  <si>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</si>
  <si>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</si>
  <si>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</si>
  <si>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</si>
  <si>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</si>
  <si>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</si>
  <si>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</si>
  <si>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</si>
  <si>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</si>
  <si>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</si>
  <si>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</si>
  <si>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</si>
  <si>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</si>
  <si>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</si>
  <si>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</si>
  <si>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</si>
  <si>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</si>
  <si>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</si>
  <si>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</si>
  <si>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</si>
  <si>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</si>
  <si>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</si>
  <si>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</si>
  <si>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</si>
  <si>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</si>
  <si>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</si>
  <si>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</si>
  <si>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</si>
  <si>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</si>
  <si>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</si>
  <si>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</si>
  <si>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</si>
  <si>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</si>
  <si>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</si>
  <si>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</si>
  <si>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</si>
  <si>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</si>
  <si>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</si>
  <si>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</si>
  <si>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</si>
  <si>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</si>
  <si>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</si>
  <si>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</si>
  <si>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</si>
  <si>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</si>
  <si>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</si>
  <si>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</si>
  <si>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</si>
  <si>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</si>
  <si>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</si>
  <si>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</si>
  <si>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</si>
  <si>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</si>
  <si>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</si>
  <si>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</si>
  <si>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</si>
  <si>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</si>
  <si>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</si>
  <si>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</si>
  <si>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</si>
  <si>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</si>
  <si>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</si>
  <si>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</si>
  <si>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</si>
  <si>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</si>
  <si>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</si>
  <si>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</si>
  <si>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</si>
  <si>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</si>
  <si>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</si>
  <si>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</si>
  <si>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</si>
  <si>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</si>
  <si>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</si>
  <si>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</si>
  <si>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</si>
  <si>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</si>
  <si>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</si>
  <si>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</si>
  <si>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</si>
  <si>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</si>
  <si>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</si>
  <si>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</si>
  <si>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</si>
  <si>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</si>
  <si>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</si>
  <si>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</si>
  <si>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</si>
  <si>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</si>
  <si>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</si>
  <si>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</si>
  <si>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</si>
  <si>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</si>
  <si>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</si>
  <si>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</si>
  <si>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</si>
  <si>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</si>
  <si>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</si>
  <si>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</si>
  <si>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</si>
  <si>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</si>
  <si>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</si>
  <si>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</si>
  <si>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</si>
  <si>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</si>
  <si>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</si>
  <si>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</si>
  <si>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</si>
  <si>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</si>
  <si>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</si>
  <si>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</si>
  <si>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</si>
  <si>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</si>
  <si>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</si>
  <si>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</si>
  <si>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</si>
  <si>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</si>
  <si>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</si>
  <si>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</si>
  <si>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</si>
  <si>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</si>
  <si>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</si>
  <si>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</si>
  <si>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</si>
  <si>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</si>
  <si>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</si>
  <si>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</si>
  <si>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</si>
  <si>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</si>
  <si>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</si>
  <si>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</si>
  <si>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</si>
  <si>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</si>
  <si>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</si>
  <si>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</si>
  <si>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</si>
  <si>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</si>
  <si>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</si>
  <si>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</si>
  <si>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</si>
  <si>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</si>
  <si>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</si>
  <si>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</si>
  <si>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</si>
  <si>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</si>
  <si>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</si>
  <si>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</si>
  <si>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</si>
  <si>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</si>
  <si>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</si>
  <si>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</si>
  <si>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</si>
  <si>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</si>
  <si>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</si>
  <si>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</si>
  <si>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</si>
  <si>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</si>
  <si>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</si>
  <si>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</si>
  <si>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</si>
  <si>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</si>
  <si>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</si>
  <si>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</si>
  <si>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</si>
  <si>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</si>
  <si>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</si>
  <si>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</si>
  <si>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</si>
  <si>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</si>
  <si>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</si>
  <si>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</si>
  <si>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</si>
  <si>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</si>
  <si>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</si>
  <si>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</si>
  <si>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</si>
  <si>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</si>
  <si>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</si>
  <si>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</si>
  <si>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</si>
  <si>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</si>
  <si>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</si>
  <si>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</si>
  <si>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</si>
  <si>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</si>
  <si>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</si>
  <si>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</si>
  <si>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</si>
  <si>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</si>
  <si>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</si>
  <si>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</si>
  <si>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</si>
  <si>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</si>
  <si>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</si>
  <si>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</si>
  <si>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</si>
  <si>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</si>
  <si>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</si>
  <si>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</si>
  <si>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</si>
  <si>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</si>
  <si>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</si>
  <si>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</si>
  <si>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</si>
  <si>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</si>
  <si>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</si>
  <si>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</si>
  <si>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</si>
  <si>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</si>
  <si>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</si>
  <si>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</si>
  <si>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</si>
  <si>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</si>
  <si>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</si>
  <si>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</si>
  <si>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</si>
  <si>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</si>
  <si>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</si>
  <si>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</si>
  <si>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</si>
  <si>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</si>
  <si>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</si>
  <si>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</si>
  <si>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</si>
  <si>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</si>
  <si>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</si>
  <si>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</si>
  <si>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</si>
  <si>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</si>
  <si>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</si>
  <si>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</si>
  <si>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</si>
  <si>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</si>
  <si>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</si>
  <si>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</si>
  <si>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</si>
  <si>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</si>
  <si>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</si>
  <si>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</si>
  <si>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</si>
  <si>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</si>
  <si>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</si>
  <si>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</si>
  <si>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</si>
  <si>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</si>
  <si>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</si>
  <si>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</si>
  <si>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</si>
  <si>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</si>
  <si>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</si>
  <si>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</si>
  <si>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</si>
  <si>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</si>
  <si>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</si>
  <si>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</si>
  <si>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</si>
  <si>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</si>
  <si>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</si>
  <si>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</si>
  <si>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</si>
  <si>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</si>
  <si>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</si>
  <si>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</si>
  <si>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</si>
  <si>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</si>
  <si>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</si>
  <si>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</si>
  <si>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</si>
  <si>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</si>
  <si>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</si>
  <si>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</si>
  <si>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</si>
  <si>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</si>
  <si>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</si>
  <si>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</si>
  <si>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</si>
  <si>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</si>
  <si>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</si>
  <si>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</si>
  <si>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</si>
  <si>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</si>
  <si>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</si>
  <si>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</si>
  <si>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</si>
  <si>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</si>
  <si>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</si>
  <si>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</si>
  <si>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</si>
  <si>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</si>
  <si>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</si>
  <si>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</si>
  <si>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</si>
  <si>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</si>
  <si>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</si>
  <si>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</si>
  <si>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</si>
  <si>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</si>
  <si>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</si>
  <si>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</si>
  <si>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</si>
  <si>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</si>
  <si>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</si>
  <si>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</si>
  <si>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</si>
  <si>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</si>
  <si>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</si>
  <si>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</si>
  <si>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</si>
  <si>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</si>
  <si>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</si>
  <si>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</si>
  <si>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</si>
  <si>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</si>
  <si>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</si>
  <si>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</si>
  <si>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</si>
  <si>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</si>
  <si>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</si>
  <si>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</si>
  <si>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</si>
  <si>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</si>
  <si>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</si>
  <si>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</si>
  <si>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</si>
  <si>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</si>
  <si>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</si>
  <si>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</si>
  <si>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</si>
  <si>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</si>
  <si>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</si>
  <si>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</si>
  <si>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</si>
  <si>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</si>
  <si>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</si>
  <si>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</si>
  <si>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</si>
  <si>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</si>
  <si>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</si>
  <si>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</si>
  <si>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</si>
  <si>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</si>
  <si>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</si>
  <si>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</si>
  <si>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</si>
  <si>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</si>
  <si>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</si>
  <si>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</si>
  <si>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</si>
  <si>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</si>
  <si>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</si>
  <si>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</si>
  <si>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</si>
  <si>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</si>
  <si>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</si>
  <si>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</si>
  <si>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</si>
  <si>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</si>
  <si>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</si>
  <si>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</si>
  <si>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</si>
  <si>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</si>
  <si>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</si>
  <si>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</si>
  <si>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</si>
  <si>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</si>
  <si>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</si>
  <si>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</si>
  <si>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</si>
  <si>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</si>
  <si>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</si>
  <si>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</si>
  <si>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</si>
  <si>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</si>
  <si>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</si>
  <si>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</si>
  <si>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</si>
  <si>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</si>
  <si>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</si>
  <si>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</si>
  <si>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</si>
  <si>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</si>
  <si>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</si>
  <si>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</si>
  <si>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</si>
  <si>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</si>
  <si>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</si>
  <si>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</si>
  <si>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</si>
  <si>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</si>
  <si>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</si>
  <si>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</si>
  <si>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</si>
  <si>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</si>
  <si>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</si>
  <si>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</si>
  <si>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</si>
  <si>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</si>
  <si>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</si>
  <si>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</si>
  <si>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</si>
  <si>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</si>
  <si>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</si>
  <si>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</si>
  <si>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</si>
  <si>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</si>
  <si>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</si>
  <si>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</si>
  <si>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</si>
  <si>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</si>
  <si>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</si>
  <si>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</si>
  <si>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</si>
  <si>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</si>
  <si>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</si>
  <si>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</si>
  <si>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</si>
  <si>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</si>
  <si>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</si>
  <si>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</si>
  <si>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</si>
  <si>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</si>
  <si>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</si>
  <si>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</si>
  <si>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</si>
  <si>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</si>
  <si>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</si>
  <si>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</si>
  <si>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</si>
  <si>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</si>
  <si>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</si>
  <si>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</si>
  <si>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</si>
  <si>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</si>
  <si>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</si>
  <si>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</si>
  <si>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</si>
  <si>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</si>
  <si>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</si>
  <si>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</si>
  <si>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</si>
  <si>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</si>
  <si>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</si>
  <si>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</si>
  <si>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</si>
  <si>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</si>
  <si>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</si>
  <si>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</si>
  <si>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</si>
  <si>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</si>
  <si>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</si>
  <si>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</si>
  <si>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</si>
  <si>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</si>
  <si>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</si>
  <si>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</si>
  <si>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</si>
  <si>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</si>
  <si>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</si>
  <si>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</si>
  <si>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</si>
  <si>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</si>
  <si>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</si>
  <si>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</si>
  <si>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</si>
  <si>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</si>
  <si>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</si>
  <si>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</si>
  <si>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</si>
  <si>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</si>
  <si>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</si>
  <si>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</si>
  <si>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</si>
  <si>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</si>
  <si>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</si>
  <si>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</si>
  <si>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</si>
  <si>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</si>
  <si>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</si>
  <si>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</si>
  <si>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</si>
  <si>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</si>
  <si>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</si>
  <si>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</si>
  <si>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</si>
  <si>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</si>
  <si>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</si>
  <si>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</si>
  <si>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</si>
  <si>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</si>
  <si>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</si>
  <si>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</si>
  <si>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</si>
  <si>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</si>
  <si>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</si>
  <si>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</si>
  <si>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</si>
  <si>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</si>
  <si>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</si>
  <si>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</si>
  <si>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</si>
  <si>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</si>
  <si>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</si>
  <si>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</si>
  <si>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</si>
  <si>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</si>
  <si>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</si>
  <si>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</si>
  <si>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</si>
  <si>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</si>
  <si>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</si>
  <si>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</si>
  <si>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</si>
  <si>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</si>
  <si>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</si>
  <si>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</si>
  <si>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</si>
  <si>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</si>
  <si>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</si>
  <si>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</si>
  <si>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</si>
  <si>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</si>
  <si>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</si>
  <si>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</si>
  <si>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</si>
  <si>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</si>
  <si>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</si>
  <si>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</si>
  <si>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</si>
  <si>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</si>
  <si>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</si>
  <si>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</si>
  <si>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</si>
  <si>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</si>
  <si>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</si>
  <si>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</si>
  <si>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</si>
  <si>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</si>
  <si>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</si>
  <si>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</si>
  <si>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</si>
  <si>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</si>
  <si>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</si>
  <si>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</si>
  <si>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</si>
  <si>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</si>
  <si>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</si>
  <si>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</si>
  <si>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</si>
  <si>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</si>
  <si>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</si>
  <si>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</si>
  <si>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</si>
  <si>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</si>
  <si>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</si>
  <si>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</si>
  <si>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</si>
  <si>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</si>
  <si>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</si>
  <si>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</si>
  <si>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</si>
  <si>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</si>
  <si>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</si>
  <si>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</si>
  <si>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</si>
  <si>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</si>
  <si>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</si>
  <si>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</si>
  <si>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</si>
  <si>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</si>
  <si>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</si>
  <si>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</si>
  <si>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</si>
  <si>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</si>
  <si>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</si>
  <si>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</si>
  <si>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</si>
  <si>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</si>
  <si>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</si>
  <si>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</si>
  <si>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</si>
  <si>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</si>
  <si>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</si>
  <si>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</si>
  <si>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</si>
  <si>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</si>
  <si>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</si>
  <si>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</si>
  <si>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</si>
  <si>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</si>
  <si>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</si>
  <si>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</si>
  <si>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</si>
  <si>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</si>
  <si>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</si>
  <si>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</si>
  <si>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</si>
  <si>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</si>
  <si>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</si>
  <si>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</si>
  <si>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</si>
  <si>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</si>
  <si>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</si>
  <si>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</si>
  <si>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</si>
  <si>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</si>
  <si>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</si>
  <si>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</si>
  <si>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</si>
  <si>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</si>
  <si>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</si>
  <si>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</si>
  <si>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</si>
  <si>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</si>
  <si>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</si>
  <si>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</si>
  <si>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</si>
  <si>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</si>
  <si>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</si>
  <si>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</si>
  <si>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</si>
  <si>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</si>
  <si>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</si>
  <si>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</si>
  <si>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</si>
  <si>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</si>
  <si>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</si>
  <si>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</si>
  <si>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</si>
  <si>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</si>
  <si>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</si>
  <si>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</si>
  <si>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</si>
  <si>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</si>
  <si>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</si>
  <si>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</si>
  <si>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</si>
  <si>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</si>
  <si>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</si>
  <si>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</si>
  <si>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</si>
  <si>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</si>
  <si>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</si>
  <si>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</si>
  <si>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</si>
  <si>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</si>
  <si>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</si>
  <si>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</si>
  <si>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</si>
  <si>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</si>
  <si>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</si>
  <si>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</si>
  <si>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</si>
  <si>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</si>
  <si>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</si>
  <si>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</si>
  <si>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</si>
  <si>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</si>
  <si>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</si>
  <si>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</si>
  <si>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</si>
  <si>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</si>
  <si>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</si>
  <si>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</si>
  <si>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</si>
  <si>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</si>
  <si>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</si>
  <si>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</si>
  <si>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</si>
  <si>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</si>
  <si>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</si>
  <si>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</si>
  <si>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</si>
  <si>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</si>
  <si>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</si>
  <si>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</si>
  <si>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</si>
  <si>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</si>
  <si>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</si>
  <si>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</si>
  <si>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</si>
  <si>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</si>
  <si>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</si>
  <si>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</si>
  <si>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</si>
  <si>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</si>
  <si>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</si>
  <si>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</si>
  <si>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</si>
  <si>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</si>
  <si>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</si>
  <si>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</si>
  <si>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</si>
  <si>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</si>
  <si>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</si>
  <si>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</si>
  <si>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</si>
  <si>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</si>
  <si>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</si>
  <si>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</si>
  <si>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</si>
  <si>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</si>
  <si>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</si>
  <si>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</si>
  <si>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</si>
  <si>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</si>
  <si>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</si>
  <si>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</si>
  <si>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</si>
  <si>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</si>
  <si>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</si>
  <si>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</si>
  <si>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</si>
  <si>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</si>
  <si>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</si>
  <si>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</si>
  <si>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</si>
  <si>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</si>
  <si>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</si>
  <si>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</si>
  <si>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</si>
  <si>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</si>
  <si>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</si>
  <si>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</si>
  <si>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</si>
  <si>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</si>
  <si>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</si>
  <si>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</si>
  <si>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</si>
  <si>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</si>
  <si>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</si>
  <si>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</si>
  <si>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</si>
  <si>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</si>
  <si>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</si>
  <si>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</si>
  <si>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</si>
  <si>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</si>
  <si>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</si>
  <si>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</si>
  <si>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</si>
  <si>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</si>
  <si>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</si>
  <si>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</si>
  <si>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</si>
  <si>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</si>
  <si>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</si>
  <si>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</si>
  <si>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</si>
  <si>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</si>
  <si>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</si>
  <si>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</si>
  <si>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</si>
  <si>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</si>
  <si>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</si>
  <si>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</si>
  <si>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</si>
  <si>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</si>
  <si>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</si>
  <si>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</si>
  <si>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</si>
  <si>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</si>
  <si>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</si>
  <si>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</si>
  <si>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</si>
  <si>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</si>
  <si>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</si>
  <si>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</si>
  <si>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</si>
  <si>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</si>
  <si>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</si>
  <si>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</si>
  <si>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</si>
  <si>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</si>
  <si>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</si>
  <si>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</si>
  <si>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</si>
  <si>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</si>
  <si>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</si>
  <si>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</si>
  <si>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</si>
  <si>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</si>
  <si>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</si>
  <si>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</si>
  <si>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</si>
  <si>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</si>
  <si>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</si>
  <si>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</si>
  <si>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</si>
  <si>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</si>
  <si>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</si>
  <si>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</si>
  <si>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</si>
  <si>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</si>
  <si>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</si>
  <si>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</si>
  <si>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</si>
  <si>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</si>
  <si>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</si>
  <si>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</si>
  <si>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</si>
  <si>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</si>
  <si>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</si>
  <si>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</si>
  <si>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</si>
  <si>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</si>
  <si>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</si>
  <si>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</si>
  <si>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</si>
  <si>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</si>
  <si>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</si>
  <si>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</si>
  <si>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</si>
  <si>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</si>
  <si>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</si>
  <si>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</si>
  <si>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</si>
  <si>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</si>
  <si>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</si>
  <si>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</si>
  <si>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</si>
  <si>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</si>
  <si>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</si>
  <si>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</si>
  <si>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</si>
  <si>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</si>
  <si>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</si>
  <si>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</si>
  <si>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</si>
  <si>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</si>
  <si>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</si>
  <si>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</si>
  <si>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</si>
  <si>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</si>
  <si>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</si>
  <si>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</si>
  <si>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</si>
  <si>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</si>
  <si>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</si>
  <si>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</si>
  <si>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</si>
  <si>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</si>
  <si>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</si>
  <si>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</si>
  <si>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</si>
  <si>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</si>
  <si>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</si>
  <si>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</si>
  <si>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</si>
  <si>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</si>
  <si>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</si>
  <si>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</si>
  <si>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</si>
  <si>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</si>
  <si>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</si>
  <si>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</si>
  <si>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</si>
  <si>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</si>
  <si>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</si>
  <si>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</si>
  <si>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</si>
  <si>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</si>
  <si>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</si>
  <si>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</si>
  <si>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</si>
  <si>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</si>
  <si>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</si>
  <si>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</si>
  <si>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</si>
  <si>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</si>
  <si>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</si>
  <si>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</si>
  <si>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</si>
  <si>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</si>
  <si>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</si>
  <si>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</si>
  <si>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</si>
  <si>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</si>
  <si>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</si>
  <si>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</si>
  <si>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</si>
  <si>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</si>
  <si>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</si>
  <si>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</si>
  <si>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</si>
  <si>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</si>
  <si>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</si>
  <si>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</si>
  <si>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</si>
  <si>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</si>
  <si>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</si>
  <si>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</si>
  <si>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</si>
  <si>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</si>
  <si>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</si>
  <si>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</si>
  <si>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</si>
  <si>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</si>
  <si>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</si>
  <si>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</si>
  <si>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</si>
  <si>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</si>
  <si>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</si>
  <si>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</si>
  <si>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</si>
  <si>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</si>
  <si>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</si>
  <si>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</si>
  <si>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</si>
  <si>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</si>
  <si>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</si>
  <si>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</si>
  <si>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</si>
  <si>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</si>
  <si>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</si>
  <si>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</si>
  <si>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</si>
  <si>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</si>
  <si>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</si>
  <si>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</si>
  <si>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</si>
  <si>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</si>
  <si>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</si>
  <si>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</si>
  <si>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</si>
  <si>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</si>
  <si>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</si>
  <si>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</si>
  <si>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</si>
  <si>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</si>
  <si>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</si>
  <si>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</si>
  <si>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</si>
  <si>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</si>
  <si>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</si>
  <si>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</si>
  <si>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</si>
  <si>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</si>
  <si>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</si>
  <si>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</si>
  <si>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</si>
  <si>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</si>
  <si>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</si>
  <si>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</si>
  <si>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</si>
  <si>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</si>
  <si>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</si>
  <si>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</si>
  <si>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</si>
  <si>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</si>
  <si>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</si>
  <si>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</si>
  <si>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</si>
  <si>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</si>
  <si>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</si>
  <si>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</si>
  <si>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</si>
  <si>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</si>
  <si>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</si>
  <si>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</si>
  <si>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</si>
  <si>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</si>
  <si>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</si>
  <si>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</si>
  <si>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</si>
  <si>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</si>
  <si>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</si>
  <si>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</si>
  <si>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</si>
  <si>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</si>
  <si>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</si>
  <si>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</si>
  <si>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</si>
  <si>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</si>
  <si>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</si>
  <si>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</si>
  <si>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</si>
  <si>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</si>
  <si>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</si>
  <si>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</si>
  <si>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</si>
  <si>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</si>
  <si>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</si>
  <si>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</si>
  <si>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</si>
  <si>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</si>
  <si>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</si>
  <si>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</si>
  <si>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</si>
  <si>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</si>
  <si>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</si>
  <si>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</si>
  <si>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</si>
  <si>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</si>
  <si>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</si>
  <si>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</si>
  <si>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</si>
  <si>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</si>
  <si>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</si>
  <si>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</si>
  <si>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</si>
  <si>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</si>
  <si>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</si>
  <si>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</si>
  <si>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</si>
  <si>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</si>
  <si>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</si>
  <si>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</si>
  <si>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</si>
  <si>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</si>
  <si>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</si>
  <si>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</si>
  <si>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</si>
  <si>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</si>
  <si>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</si>
  <si>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</si>
  <si>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</si>
  <si>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</si>
  <si>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</si>
  <si>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</si>
  <si>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</si>
  <si>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</si>
  <si>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</si>
  <si>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</si>
  <si>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</si>
  <si>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</si>
  <si>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</si>
  <si>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</si>
  <si>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</si>
  <si>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</si>
  <si>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</si>
  <si>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</si>
  <si>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</si>
  <si>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</si>
  <si>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</si>
  <si>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</si>
  <si>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</si>
  <si>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</si>
  <si>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</si>
  <si>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</si>
  <si>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</si>
  <si>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</si>
  <si>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</si>
  <si>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</si>
  <si>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</si>
  <si>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</si>
  <si>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</si>
  <si>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</si>
  <si>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</si>
  <si>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</si>
  <si>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</si>
  <si>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</si>
  <si>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</si>
  <si>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</si>
  <si>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</si>
  <si>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</si>
  <si>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</si>
  <si>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</si>
  <si>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</si>
  <si>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</si>
  <si>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</si>
  <si>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</si>
  <si>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</si>
  <si>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</si>
  <si>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</si>
  <si>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</si>
  <si>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</si>
  <si>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</si>
  <si>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</si>
  <si>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</si>
  <si>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</si>
  <si>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</si>
  <si>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</si>
  <si>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</si>
  <si>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</si>
  <si>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</si>
  <si>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</si>
  <si>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</si>
  <si>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</si>
  <si>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</si>
  <si>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</si>
  <si>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</si>
  <si>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</si>
  <si>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</si>
  <si>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</si>
  <si>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</si>
  <si>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</si>
  <si>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</si>
  <si>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</si>
  <si>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</si>
  <si>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</si>
  <si>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</si>
  <si>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</si>
  <si>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</si>
  <si>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</si>
  <si>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</si>
  <si>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</si>
  <si>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</si>
  <si>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</si>
  <si>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</si>
  <si>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</si>
  <si>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</si>
  <si>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</si>
  <si>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</si>
  <si>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</si>
  <si>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</si>
  <si>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</si>
  <si>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</si>
  <si>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</si>
  <si>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</si>
  <si>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</si>
  <si>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</si>
  <si>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</si>
  <si>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</si>
  <si>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</si>
  <si>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</si>
  <si>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</si>
  <si>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</si>
  <si>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</si>
  <si>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</si>
  <si>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</si>
  <si>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</si>
  <si>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</si>
  <si>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</si>
  <si>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</si>
  <si>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</si>
  <si>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</si>
  <si>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</si>
  <si>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</si>
  <si>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</si>
  <si>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</si>
  <si>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</si>
  <si>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</si>
  <si>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</si>
  <si>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</si>
  <si>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</si>
  <si>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</si>
  <si>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</si>
  <si>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</si>
  <si>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</si>
  <si>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</si>
  <si>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</si>
  <si>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</si>
  <si>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</si>
  <si>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</si>
  <si>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</si>
  <si>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</si>
  <si>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</si>
  <si>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</si>
  <si>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</si>
  <si>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</si>
  <si>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</si>
  <si>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</si>
  <si>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</si>
  <si>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</si>
  <si>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</si>
  <si>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</si>
  <si>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</si>
  <si>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</si>
  <si>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</si>
  <si>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</si>
  <si>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</si>
  <si>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</si>
  <si>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</si>
  <si>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</si>
  <si>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</si>
  <si>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</si>
  <si>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</si>
  <si>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</si>
  <si>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</si>
  <si>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</si>
  <si>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</si>
  <si>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</si>
  <si>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</si>
  <si>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</si>
  <si>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</si>
  <si>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</si>
  <si>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</si>
  <si>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</si>
  <si>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</si>
  <si>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</si>
  <si>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</si>
  <si>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</si>
  <si>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</si>
  <si>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</si>
  <si>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</si>
  <si>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</si>
  <si>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</si>
  <si>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</si>
  <si>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</si>
  <si>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</si>
  <si>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</si>
  <si>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</si>
  <si>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</si>
  <si>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</si>
  <si>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</si>
  <si>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</si>
  <si>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</si>
  <si>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</si>
  <si>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</si>
  <si>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</si>
  <si>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</si>
  <si>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</si>
  <si>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</si>
  <si>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</si>
  <si>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</si>
  <si>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</si>
  <si>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</si>
  <si>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</si>
  <si>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</si>
  <si>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</si>
  <si>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</si>
  <si>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</si>
  <si>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</si>
  <si>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</si>
  <si>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</si>
  <si>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</si>
  <si>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</si>
  <si>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</si>
  <si>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</si>
  <si>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</si>
  <si>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</si>
  <si>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</si>
  <si>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</si>
  <si>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</si>
  <si>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</si>
  <si>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</si>
  <si>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</si>
  <si>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</si>
  <si>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</si>
  <si>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</si>
  <si>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</si>
  <si>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</si>
  <si>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</si>
  <si>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</si>
  <si>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</si>
  <si>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</si>
  <si>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</si>
  <si>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</si>
  <si>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</si>
  <si>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</si>
  <si>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</si>
  <si>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</si>
  <si>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</si>
  <si>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</si>
  <si>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</si>
  <si>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</si>
  <si>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</si>
  <si>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</si>
  <si>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</si>
  <si>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</si>
  <si>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</si>
  <si>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</si>
  <si>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</si>
  <si>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</si>
  <si>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</si>
  <si>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</si>
  <si>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</si>
  <si>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</si>
  <si>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</si>
  <si>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</si>
  <si>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</si>
  <si>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</si>
  <si>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</si>
  <si>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</si>
  <si>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</si>
  <si>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</si>
  <si>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</si>
  <si>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</si>
  <si>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</si>
  <si>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</si>
  <si>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</si>
  <si>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</si>
  <si>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</si>
  <si>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</si>
  <si>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</si>
  <si>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</si>
  <si>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</si>
  <si>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</si>
  <si>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</si>
  <si>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</si>
  <si>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</si>
  <si>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</si>
  <si>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</si>
  <si>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</si>
  <si>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</si>
  <si>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</si>
  <si>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</si>
  <si>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</si>
  <si>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</si>
  <si>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</si>
  <si>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</si>
  <si>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</si>
  <si>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</si>
  <si>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</si>
  <si>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</si>
  <si>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</si>
  <si>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</si>
  <si>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</si>
  <si>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</si>
  <si>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</si>
  <si>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</si>
  <si>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</si>
  <si>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</si>
  <si>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</si>
  <si>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</si>
  <si>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</si>
  <si>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</si>
  <si>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</si>
  <si>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</si>
  <si>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</si>
  <si>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</si>
  <si>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</si>
  <si>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</si>
  <si>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</si>
  <si>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</si>
  <si>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</si>
  <si>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</si>
  <si>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</si>
  <si>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</si>
  <si>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</si>
  <si>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</si>
  <si>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</si>
  <si>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</si>
  <si>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</si>
  <si>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</si>
  <si>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</si>
  <si>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</si>
  <si>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</si>
  <si>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</si>
  <si>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</si>
  <si>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</si>
  <si>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</si>
  <si>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</si>
  <si>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</si>
  <si>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</si>
  <si>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</si>
  <si>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</si>
  <si>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</si>
  <si>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</si>
  <si>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</si>
  <si>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</si>
  <si>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</si>
  <si>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</si>
  <si>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</si>
  <si>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</si>
  <si>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</si>
  <si>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</si>
  <si>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</si>
  <si>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</si>
  <si>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</si>
  <si>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</si>
  <si>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</si>
  <si>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</si>
  <si>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</si>
  <si>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</si>
  <si>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</si>
  <si>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</si>
  <si>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</si>
  <si>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</si>
  <si>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</si>
  <si>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</si>
  <si>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</si>
  <si>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</si>
  <si>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</si>
  <si>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</si>
  <si>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</si>
  <si>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</si>
  <si>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</si>
  <si>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</si>
  <si>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</si>
  <si>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</si>
  <si>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</si>
  <si>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</si>
  <si>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</si>
  <si>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</si>
  <si>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</si>
  <si>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</si>
  <si>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</si>
  <si>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</si>
  <si>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</si>
  <si>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</si>
  <si>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</si>
  <si>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</si>
  <si>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</si>
  <si>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</si>
  <si>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</si>
  <si>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</si>
  <si>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</si>
  <si>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</si>
  <si>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</si>
  <si>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</si>
  <si>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</si>
  <si>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</si>
  <si>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</si>
  <si>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</si>
  <si>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</si>
  <si>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</si>
  <si>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</si>
  <si>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</si>
  <si>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</si>
  <si>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</si>
  <si>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</si>
  <si>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</si>
  <si>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</si>
  <si>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</si>
  <si>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</si>
  <si>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</si>
  <si>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</si>
  <si>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</si>
  <si>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</si>
  <si>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</si>
  <si>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</si>
  <si>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</si>
  <si>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</si>
  <si>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</si>
  <si>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</si>
  <si>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</si>
  <si>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</si>
  <si>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</si>
  <si>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</si>
  <si>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</si>
  <si>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</si>
  <si>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</si>
  <si>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</si>
  <si>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</si>
  <si>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</si>
  <si>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</si>
  <si>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</si>
  <si>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</si>
  <si>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</si>
  <si>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</si>
  <si>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</si>
  <si>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</si>
  <si>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</si>
  <si>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</si>
  <si>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</si>
  <si>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</si>
  <si>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</si>
  <si>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</si>
  <si>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</si>
  <si>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</si>
  <si>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</si>
  <si>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</si>
  <si>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</si>
  <si>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</si>
  <si>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</si>
  <si>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</si>
  <si>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</si>
  <si>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</si>
  <si>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</si>
  <si>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</si>
  <si>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</si>
  <si>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</si>
  <si>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</si>
  <si>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</si>
  <si>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</si>
  <si>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</si>
  <si>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</si>
  <si>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</si>
  <si>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</si>
  <si>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</si>
  <si>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</si>
  <si>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</si>
  <si>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</si>
  <si>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</si>
  <si>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</si>
  <si>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</si>
  <si>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</si>
  <si>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</si>
  <si>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</si>
  <si>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</si>
  <si>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</si>
  <si>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</si>
  <si>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</si>
  <si>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</si>
  <si>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</si>
  <si>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</si>
  <si>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</si>
  <si>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</si>
  <si>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</si>
  <si>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</si>
  <si>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</si>
  <si>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</si>
  <si>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</si>
  <si>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</si>
  <si>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</si>
  <si>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</si>
  <si>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</si>
  <si>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</si>
  <si>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</si>
  <si>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</si>
  <si>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</si>
  <si>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</si>
  <si>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</si>
  <si>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</si>
  <si>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</si>
  <si>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</si>
  <si>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</si>
  <si>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</si>
  <si>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</si>
  <si>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</si>
  <si>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</si>
  <si>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</si>
  <si>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</si>
  <si>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</si>
  <si>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</si>
  <si>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</si>
  <si>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</si>
  <si>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</si>
  <si>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</si>
  <si>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</si>
  <si>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</si>
  <si>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</si>
  <si>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</si>
  <si>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</si>
  <si>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</si>
  <si>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</si>
  <si>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</si>
  <si>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</si>
  <si>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</si>
  <si>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</si>
  <si>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</si>
  <si>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</si>
  <si>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</si>
  <si>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</si>
  <si>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</si>
  <si>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</si>
  <si>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</si>
  <si>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</si>
  <si>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</si>
  <si>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</si>
  <si>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</si>
  <si>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</si>
  <si>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</si>
  <si>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</si>
  <si>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</si>
  <si>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</si>
  <si>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</si>
  <si>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</si>
  <si>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</si>
  <si>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</si>
  <si>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</si>
  <si>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</si>
  <si>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</si>
  <si>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</si>
  <si>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</si>
  <si>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</si>
  <si>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</si>
  <si>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</si>
  <si>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</si>
  <si>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</si>
  <si>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</si>
  <si>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</si>
  <si>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</si>
  <si>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</si>
  <si>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</si>
  <si>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</si>
  <si>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</si>
  <si>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</si>
  <si>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</si>
  <si>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</si>
  <si>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</si>
  <si>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</si>
  <si>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</si>
  <si>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</si>
  <si>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</si>
  <si>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</si>
  <si>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</si>
  <si>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</si>
  <si>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</si>
  <si>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</si>
  <si>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</si>
  <si>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</si>
  <si>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</si>
  <si>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</si>
  <si>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</si>
  <si>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</si>
  <si>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</si>
  <si>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</si>
  <si>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</si>
  <si>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</si>
  <si>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</si>
  <si>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</si>
  <si>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</si>
  <si>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</si>
  <si>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</si>
  <si>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</si>
  <si>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</si>
  <si>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</si>
  <si>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</si>
  <si>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</si>
  <si>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</si>
  <si>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</si>
  <si>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</si>
  <si>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</si>
  <si>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</si>
  <si>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</si>
  <si>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</si>
  <si>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</si>
  <si>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</si>
  <si>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</si>
  <si>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</si>
  <si>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</si>
  <si>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</si>
  <si>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</si>
  <si>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</si>
  <si>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</si>
  <si>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</si>
  <si>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</si>
  <si>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</si>
  <si>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</si>
  <si>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</si>
  <si>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</si>
  <si>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</si>
  <si>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</si>
  <si>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</si>
  <si>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</si>
  <si>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</si>
  <si>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</si>
  <si>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</si>
  <si>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</si>
  <si>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</si>
  <si>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</si>
  <si>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</si>
  <si>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</si>
  <si>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</si>
  <si>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</si>
  <si>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</si>
  <si>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</si>
  <si>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</si>
  <si>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</si>
  <si>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</si>
  <si>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</si>
  <si>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</si>
  <si>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</si>
  <si>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</si>
  <si>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</si>
  <si>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</si>
  <si>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</si>
  <si>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</si>
  <si>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</si>
  <si>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</si>
  <si>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</si>
  <si>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</si>
  <si>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</si>
  <si>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</si>
  <si>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</si>
  <si>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</si>
  <si>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</si>
  <si>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</si>
  <si>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</si>
  <si>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</si>
  <si>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</si>
  <si>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</si>
  <si>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</si>
  <si>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</si>
  <si>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</si>
  <si>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</si>
  <si>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</si>
  <si>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</si>
  <si>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</si>
  <si>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</si>
  <si>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</si>
  <si>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</si>
  <si>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</si>
  <si>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</si>
  <si>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</si>
  <si>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</si>
  <si>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</si>
  <si>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</si>
  <si>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</si>
  <si>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</si>
  <si>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</si>
  <si>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</si>
  <si>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</si>
  <si>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</si>
  <si>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</si>
  <si>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</si>
  <si>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</si>
  <si>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</si>
  <si>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</si>
  <si>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</si>
  <si>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</si>
  <si>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</si>
  <si>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</si>
  <si>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</si>
  <si>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</si>
  <si>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</si>
  <si>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</si>
  <si>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</si>
  <si>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</si>
  <si>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</si>
  <si>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</si>
  <si>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</si>
  <si>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</si>
  <si>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</si>
  <si>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</si>
  <si>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</si>
  <si>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</si>
  <si>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</si>
  <si>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</si>
  <si>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</si>
  <si>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</si>
  <si>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</si>
  <si>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</si>
  <si>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</si>
  <si>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</si>
  <si>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</si>
  <si>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</si>
  <si>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</si>
  <si>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</si>
  <si>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</si>
  <si>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</si>
  <si>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</si>
  <si>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</si>
  <si>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</si>
  <si>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</si>
  <si>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</si>
  <si>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</si>
  <si>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</si>
  <si>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</si>
  <si>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</si>
  <si>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</si>
  <si>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</si>
  <si>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</si>
  <si>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</si>
  <si>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</si>
  <si>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</si>
  <si>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</si>
  <si>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</si>
  <si>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</si>
  <si>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</si>
  <si>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</si>
  <si>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</si>
  <si>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</si>
  <si>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</si>
  <si>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</si>
  <si>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</si>
  <si>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</si>
  <si>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</si>
  <si>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</si>
  <si>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</si>
  <si>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</si>
  <si>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</si>
  <si>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</si>
  <si>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</si>
  <si>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</si>
  <si>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</si>
  <si>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</si>
  <si>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</si>
  <si>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</si>
  <si>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</si>
  <si>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</si>
  <si>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</si>
  <si>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</si>
  <si>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</si>
  <si>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</si>
  <si>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</si>
  <si>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</si>
  <si>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</si>
  <si>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</si>
  <si>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</si>
  <si>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</si>
  <si>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</si>
  <si>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</si>
  <si>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</si>
  <si>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</si>
  <si>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</si>
  <si>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</si>
  <si>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</si>
  <si>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</si>
  <si>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</si>
  <si>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</si>
  <si>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</si>
  <si>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</si>
  <si>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</si>
  <si>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</si>
  <si>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</si>
  <si>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</si>
  <si>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</si>
  <si>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</si>
  <si>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</si>
  <si>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</si>
  <si>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</si>
  <si>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</si>
  <si>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</si>
  <si>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</si>
  <si>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</si>
  <si>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</si>
  <si>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</si>
  <si>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</si>
  <si>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</si>
  <si>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</si>
  <si>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</si>
  <si>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</si>
  <si>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</si>
  <si>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</si>
  <si>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</si>
  <si>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</si>
  <si>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</si>
  <si>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</si>
  <si>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</si>
  <si>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</si>
  <si>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</si>
  <si>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</si>
  <si>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</si>
  <si>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</si>
  <si>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</si>
  <si>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</si>
  <si>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</si>
  <si>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</si>
  <si>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</si>
  <si>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</si>
  <si>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</si>
  <si>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</si>
  <si>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</si>
  <si>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</si>
  <si>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</si>
  <si>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</si>
  <si>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</si>
  <si>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</si>
  <si>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</si>
  <si>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</si>
  <si>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</si>
  <si>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</si>
  <si>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</si>
  <si>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</si>
  <si>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</si>
  <si>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</si>
  <si>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</si>
  <si>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</si>
  <si>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</si>
  <si>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</si>
  <si>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</si>
  <si>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</si>
  <si>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</si>
  <si>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</si>
  <si>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</si>
  <si>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</si>
  <si>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</si>
  <si>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</si>
  <si>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</si>
  <si>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</si>
  <si>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</si>
  <si>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</si>
  <si>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</si>
  <si>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</si>
  <si>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</si>
  <si>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</si>
  <si>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</si>
  <si>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</si>
  <si>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</si>
  <si>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</si>
  <si>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</si>
  <si>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</si>
  <si>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</si>
  <si>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</si>
  <si>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</si>
  <si>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</si>
  <si>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</si>
  <si>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</si>
  <si>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</si>
  <si>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</si>
  <si>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</si>
  <si>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</si>
  <si>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</si>
  <si>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</si>
  <si>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</si>
  <si>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</si>
  <si>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</si>
  <si>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</si>
  <si>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</si>
  <si>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</si>
  <si>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</si>
  <si>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</si>
  <si>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</si>
  <si>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</si>
  <si>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</si>
  <si>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</si>
  <si>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</si>
  <si>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</si>
  <si>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</si>
  <si>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</si>
  <si>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</si>
  <si>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</si>
  <si>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</si>
  <si>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</si>
  <si>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</si>
  <si>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</si>
  <si>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</si>
  <si>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</si>
  <si>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</si>
  <si>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</si>
  <si>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</si>
  <si>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</si>
  <si>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</si>
  <si>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</si>
  <si>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</si>
  <si>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</si>
  <si>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</si>
  <si>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</si>
  <si>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</si>
  <si>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</si>
  <si>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</si>
  <si>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</si>
  <si>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</si>
  <si>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</si>
  <si>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</si>
  <si>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</si>
  <si>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</si>
  <si>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</si>
  <si>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</si>
  <si>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</si>
  <si>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</si>
  <si>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</si>
  <si>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</si>
  <si>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</si>
  <si>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</si>
  <si>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</si>
  <si>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</si>
  <si>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</si>
  <si>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</si>
  <si>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</si>
  <si>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</si>
  <si>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</si>
  <si>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</si>
  <si>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</si>
  <si>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</si>
  <si>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</si>
  <si>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</si>
  <si>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</si>
  <si>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</si>
  <si>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</si>
  <si>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</si>
  <si>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</si>
  <si>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</si>
  <si>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</si>
  <si>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</si>
  <si>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</si>
  <si>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</si>
  <si>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</si>
  <si>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</si>
  <si>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</si>
  <si>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</si>
  <si>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</si>
  <si>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</si>
  <si>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</si>
  <si>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</si>
  <si>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</si>
  <si>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</si>
  <si>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</si>
  <si>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</si>
  <si>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</si>
  <si>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</si>
  <si>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</si>
  <si>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</si>
  <si>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</si>
  <si>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</si>
  <si>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</si>
  <si>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</si>
  <si>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</si>
  <si>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</si>
  <si>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</si>
  <si>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</si>
  <si>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</si>
  <si>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</si>
  <si>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</si>
  <si>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</si>
  <si>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</si>
  <si>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</si>
  <si>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</si>
  <si>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</si>
  <si>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</si>
  <si>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</si>
  <si>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</si>
  <si>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</si>
  <si>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</si>
  <si>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</si>
  <si>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</si>
  <si>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</si>
  <si>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</si>
  <si>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</si>
  <si>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</si>
  <si>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</si>
  <si>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</si>
  <si>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</si>
  <si>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</si>
  <si>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</si>
  <si>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</si>
  <si>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</si>
  <si>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</si>
  <si>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</si>
  <si>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</si>
  <si>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</si>
  <si>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</si>
  <si>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</si>
  <si>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</si>
  <si>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</si>
  <si>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</si>
  <si>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</si>
  <si>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</si>
  <si>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</si>
  <si>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</si>
  <si>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</si>
  <si>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</si>
  <si>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</si>
  <si>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</si>
  <si>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</si>
  <si>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</si>
  <si>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</si>
  <si>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</si>
  <si>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</si>
  <si>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</si>
  <si>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</si>
  <si>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</si>
  <si>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</si>
  <si>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</si>
  <si>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</si>
  <si>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</si>
  <si>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</si>
  <si>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</si>
  <si>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</si>
  <si>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</si>
  <si>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</si>
  <si>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</si>
  <si>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</si>
  <si>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</si>
  <si>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</si>
  <si>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</si>
  <si>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</si>
  <si>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</si>
  <si>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</si>
  <si>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</si>
  <si>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</si>
  <si>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</si>
  <si>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</si>
  <si>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</si>
  <si>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</si>
  <si>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</si>
  <si>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</si>
  <si>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</si>
  <si>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</si>
  <si>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</si>
  <si>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</si>
  <si>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</si>
  <si>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</si>
  <si>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</si>
  <si>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</si>
  <si>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</si>
  <si>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</si>
  <si>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</si>
  <si>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</si>
  <si>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</si>
  <si>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</si>
  <si>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</si>
  <si>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</si>
  <si>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</si>
  <si>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</si>
  <si>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</si>
  <si>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</si>
  <si>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</si>
  <si>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</si>
  <si>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</si>
  <si>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</si>
  <si>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</si>
  <si>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</si>
  <si>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</si>
  <si>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</si>
  <si>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</si>
  <si>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</si>
  <si>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</si>
  <si>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</si>
  <si>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</si>
  <si>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</si>
  <si>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</si>
  <si>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</si>
  <si>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</si>
  <si>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</si>
  <si>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</si>
  <si>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</si>
  <si>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</si>
  <si>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</si>
  <si>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</si>
  <si>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</si>
  <si>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</si>
  <si>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</si>
  <si>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</si>
  <si>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</si>
  <si>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</si>
  <si>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</si>
  <si>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</si>
  <si>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</si>
  <si>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</si>
  <si>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</si>
  <si>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</si>
  <si>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</si>
  <si>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</si>
  <si>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</si>
  <si>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</si>
  <si>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</si>
  <si>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</si>
  <si>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</si>
  <si>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</si>
  <si>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</si>
  <si>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</si>
  <si>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</si>
  <si>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</si>
  <si>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</si>
  <si>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</si>
  <si>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</si>
  <si>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</si>
  <si>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</si>
  <si>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</si>
  <si>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</si>
  <si>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</si>
  <si>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</si>
  <si>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</si>
  <si>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</si>
  <si>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</si>
  <si>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</si>
  <si>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</si>
  <si>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</si>
  <si>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</si>
  <si>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</si>
  <si>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</si>
  <si>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</si>
  <si>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</si>
  <si>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</si>
  <si>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</si>
  <si>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</si>
  <si>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</si>
  <si>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</si>
  <si>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</si>
  <si>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</si>
  <si>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</si>
  <si>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</si>
  <si>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</si>
  <si>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</si>
  <si>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</si>
  <si>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</si>
  <si>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</si>
  <si>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</si>
  <si>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</si>
  <si>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</si>
  <si>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</si>
  <si>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</si>
  <si>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</si>
  <si>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</si>
  <si>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</si>
  <si>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</si>
  <si>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</si>
  <si>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</si>
  <si>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</si>
  <si>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</si>
  <si>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</si>
  <si>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</si>
  <si>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</si>
  <si>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</si>
  <si>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</si>
  <si>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</si>
  <si>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</si>
  <si>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</si>
  <si>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</si>
  <si>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</si>
  <si>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</si>
  <si>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</si>
  <si>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</si>
  <si>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</si>
  <si>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</si>
  <si>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</si>
  <si>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</si>
  <si>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</si>
  <si>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</si>
  <si>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</si>
  <si>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</si>
  <si>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</si>
  <si>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</si>
  <si>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</si>
  <si>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</si>
  <si>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</si>
  <si>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</si>
  <si>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</si>
  <si>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</si>
  <si>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</si>
  <si>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</si>
  <si>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</si>
  <si>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</si>
  <si>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</si>
  <si>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</si>
  <si>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</si>
  <si>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</si>
  <si>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</si>
  <si>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</si>
  <si>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</si>
  <si>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</si>
  <si>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</si>
  <si>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</si>
  <si>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</si>
  <si>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</si>
  <si>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</si>
  <si>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</si>
  <si>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</si>
  <si>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</si>
  <si>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</si>
  <si>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</si>
  <si>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</si>
  <si>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</si>
  <si>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</si>
  <si>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</si>
  <si>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</si>
  <si>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</si>
  <si>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</si>
  <si>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</si>
  <si>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</si>
  <si>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</si>
  <si>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</si>
  <si>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</si>
  <si>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</si>
  <si>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</si>
  <si>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</si>
  <si>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</si>
  <si>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</si>
  <si>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</si>
  <si>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</si>
  <si>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</si>
  <si>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</si>
  <si>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</si>
  <si>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</si>
  <si>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</si>
  <si>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</si>
  <si>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</si>
  <si>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</si>
  <si>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</si>
  <si>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</si>
  <si>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</si>
  <si>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</si>
  <si>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</si>
  <si>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</si>
  <si>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</si>
  <si>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</si>
  <si>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</si>
  <si>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</si>
  <si>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</si>
  <si>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</si>
  <si>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</si>
  <si>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</si>
  <si>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</si>
  <si>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</si>
  <si>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</si>
  <si>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</si>
  <si>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</si>
  <si>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</si>
  <si>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</si>
  <si>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</si>
  <si>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</si>
  <si>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</si>
  <si>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</si>
  <si>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</si>
  <si>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</si>
  <si>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</si>
  <si>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</si>
  <si>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</si>
  <si>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</si>
  <si>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</si>
  <si>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</si>
  <si>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</si>
  <si>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</si>
  <si>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</si>
  <si>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</si>
  <si>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</si>
  <si>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</si>
  <si>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</si>
  <si>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</si>
  <si>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</si>
  <si>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</si>
  <si>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</si>
  <si>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</si>
  <si>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</si>
  <si>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</si>
  <si>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</si>
  <si>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</si>
  <si>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</si>
  <si>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</si>
  <si>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</si>
  <si>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</si>
  <si>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</si>
  <si>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</si>
  <si>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</si>
  <si>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</si>
  <si>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</si>
  <si>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</si>
  <si>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</si>
  <si>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</si>
  <si>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</si>
  <si>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</si>
  <si>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</si>
  <si>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</si>
  <si>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</si>
  <si>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</si>
  <si>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</si>
  <si>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</si>
  <si>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</si>
  <si>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</si>
  <si>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</si>
  <si>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</si>
  <si>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</si>
  <si>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</si>
  <si>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</si>
  <si>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</si>
  <si>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</si>
  <si>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</si>
  <si>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</si>
  <si>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</si>
  <si>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</si>
  <si>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</si>
  <si>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</si>
  <si>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</si>
  <si>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</si>
  <si>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</si>
  <si>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</si>
  <si>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</si>
  <si>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</si>
  <si>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</si>
  <si>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</si>
  <si>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</si>
  <si>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</si>
  <si>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</si>
  <si>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</si>
  <si>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</si>
  <si>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</si>
  <si>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</si>
  <si>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</si>
  <si>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</si>
  <si>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</si>
  <si>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</si>
  <si>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</si>
  <si>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</si>
  <si>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</si>
  <si>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</si>
  <si>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</si>
  <si>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</si>
  <si>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</si>
  <si>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</si>
  <si>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</si>
  <si>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</si>
  <si>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</si>
  <si>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</si>
  <si>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</si>
  <si>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</si>
  <si>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</si>
  <si>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</si>
  <si>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</si>
  <si>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</si>
  <si>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</si>
  <si>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</si>
  <si>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</si>
  <si>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</si>
  <si>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</si>
  <si>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</si>
  <si>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</si>
  <si>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</si>
  <si>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</si>
  <si>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</si>
  <si>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</si>
  <si>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</si>
  <si>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</si>
  <si>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</si>
  <si>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</si>
  <si>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</si>
  <si>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</si>
  <si>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</si>
  <si>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</si>
  <si>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</si>
  <si>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</si>
  <si>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</si>
  <si>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</si>
  <si>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</si>
  <si>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</si>
  <si>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</si>
  <si>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</si>
  <si>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</si>
  <si>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</si>
  <si>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</si>
  <si>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</si>
  <si>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</si>
  <si>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</si>
  <si>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</si>
  <si>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</si>
  <si>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</si>
  <si>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</si>
  <si>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</si>
  <si>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</si>
  <si>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</si>
  <si>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</si>
  <si>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</si>
  <si>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</si>
  <si>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</si>
  <si>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</si>
  <si>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</si>
  <si>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</si>
  <si>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</si>
  <si>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</si>
  <si>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</si>
  <si>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</si>
  <si>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</si>
  <si>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</si>
  <si>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</si>
  <si>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</si>
  <si>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</si>
  <si>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</si>
  <si>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</si>
  <si>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</si>
  <si>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</si>
  <si>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</si>
  <si>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</si>
  <si>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</si>
  <si>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</si>
  <si>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</si>
  <si>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</si>
  <si>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</si>
  <si>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</si>
  <si>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</si>
  <si>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</si>
  <si>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</si>
  <si>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</si>
  <si>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</si>
  <si>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</si>
  <si>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</si>
  <si>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</si>
  <si>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</si>
  <si>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</si>
  <si>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</si>
  <si>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</si>
  <si>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</si>
  <si>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</si>
  <si>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</si>
  <si>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</si>
  <si>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</si>
  <si>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</si>
  <si>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</si>
  <si>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</si>
  <si>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</si>
  <si>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</si>
  <si>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</si>
  <si>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</si>
  <si>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</si>
  <si>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</si>
  <si>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</si>
  <si>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</si>
  <si>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</si>
  <si>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</si>
  <si>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</si>
  <si>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</si>
  <si>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</si>
  <si>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</si>
  <si>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</si>
  <si>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</si>
  <si>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</si>
  <si>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</si>
  <si>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</si>
  <si>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</si>
  <si>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</si>
  <si>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</si>
  <si>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</si>
  <si>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</si>
  <si>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</si>
  <si>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</si>
  <si>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</si>
  <si>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</si>
  <si>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</si>
  <si>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</si>
  <si>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</si>
  <si>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</si>
  <si>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</si>
  <si>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</si>
  <si>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</si>
  <si>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</si>
  <si>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</si>
  <si>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</si>
  <si>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</si>
  <si>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</si>
  <si>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</si>
  <si>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</si>
  <si>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</si>
  <si>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</si>
  <si>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</si>
  <si>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</si>
  <si>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</si>
  <si>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</si>
  <si>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</si>
  <si>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</si>
  <si>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</si>
  <si>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</si>
  <si>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</si>
  <si>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</si>
  <si>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</si>
  <si>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</si>
  <si>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</si>
  <si>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</si>
  <si>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</si>
  <si>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</si>
  <si>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</si>
  <si>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</si>
  <si>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</si>
  <si>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</si>
  <si>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</si>
  <si>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</si>
  <si>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</si>
  <si>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</si>
  <si>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</si>
  <si>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</si>
  <si>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</si>
  <si>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</si>
  <si>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</si>
  <si>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</si>
  <si>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</si>
  <si>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</si>
  <si>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</si>
  <si>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</si>
  <si>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</si>
  <si>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</si>
  <si>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</si>
  <si>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</si>
  <si>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</si>
  <si>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</si>
  <si>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</si>
  <si>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</si>
  <si>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</si>
  <si>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</si>
  <si>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</si>
  <si>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</si>
  <si>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</si>
  <si>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</si>
  <si>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</si>
  <si>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</si>
  <si>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</si>
  <si>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</si>
  <si>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</si>
  <si>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</si>
  <si>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</si>
  <si>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</si>
  <si>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</si>
  <si>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</si>
  <si>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</si>
  <si>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</si>
  <si>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</si>
  <si>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</si>
  <si>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</si>
  <si>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</si>
  <si>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</si>
  <si>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</si>
  <si>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</si>
  <si>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</si>
  <si>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</si>
  <si>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</si>
  <si>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</si>
  <si>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</si>
  <si>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</si>
  <si>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</si>
  <si>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</si>
  <si>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</si>
  <si>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</si>
  <si>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</si>
  <si>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</si>
  <si>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</si>
  <si>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</si>
  <si>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</si>
  <si>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</si>
  <si>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</si>
  <si>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</si>
  <si>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</si>
  <si>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</si>
  <si>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</si>
  <si>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</si>
  <si>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</si>
  <si>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</si>
  <si>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</si>
  <si>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</si>
  <si>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</si>
  <si>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</si>
  <si>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</si>
  <si>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</si>
  <si>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</si>
  <si>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</si>
  <si>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</si>
  <si>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</si>
  <si>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</si>
  <si>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</si>
  <si>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</si>
  <si>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</si>
  <si>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</si>
  <si>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</si>
  <si>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</si>
  <si>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</si>
  <si>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</si>
  <si>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</si>
  <si>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</si>
  <si>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</si>
  <si>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</si>
  <si>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</si>
  <si>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</si>
  <si>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</si>
  <si>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</si>
  <si>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</si>
  <si>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</si>
  <si>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</si>
  <si>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</si>
  <si>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</si>
  <si>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</si>
  <si>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</si>
  <si>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</si>
  <si>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</si>
  <si>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</si>
  <si>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</si>
  <si>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</si>
  <si>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</si>
  <si>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</si>
  <si>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</si>
  <si>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</si>
  <si>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</si>
  <si>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</si>
  <si>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</si>
  <si>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</si>
  <si>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</si>
  <si>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</si>
  <si>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</si>
  <si>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</si>
  <si>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</si>
  <si>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</si>
  <si>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</si>
  <si>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</si>
  <si>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</si>
  <si>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</si>
  <si>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</si>
  <si>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</si>
  <si>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</si>
  <si>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</si>
  <si>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</si>
  <si>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</si>
  <si>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</si>
  <si>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</si>
  <si>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</si>
  <si>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</si>
  <si>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</si>
  <si>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</si>
  <si>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</si>
  <si>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</si>
  <si>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</si>
  <si>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</si>
  <si>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</si>
  <si>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</si>
  <si>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</si>
  <si>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</si>
  <si>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</si>
  <si>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</si>
  <si>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</si>
  <si>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</si>
  <si>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</si>
  <si>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</si>
  <si>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</si>
  <si>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</si>
  <si>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</si>
  <si>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</si>
  <si>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</si>
  <si>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</si>
  <si>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</si>
  <si>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</si>
  <si>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</si>
  <si>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</si>
  <si>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</si>
  <si>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</si>
  <si>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</si>
  <si>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</si>
  <si>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</si>
  <si>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</si>
  <si>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</si>
  <si>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</si>
  <si>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</si>
  <si>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</si>
  <si>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</si>
  <si>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</si>
  <si>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</si>
  <si>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</si>
  <si>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</si>
  <si>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</si>
  <si>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</si>
  <si>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</si>
  <si>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</si>
  <si>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</si>
  <si>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</si>
  <si>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</si>
  <si>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</si>
  <si>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</si>
  <si>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</si>
  <si>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</si>
  <si>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</si>
  <si>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</si>
  <si>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</si>
  <si>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</si>
  <si>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</si>
  <si>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</si>
  <si>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</si>
  <si>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</si>
  <si>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</si>
  <si>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</si>
  <si>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</si>
  <si>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</si>
  <si>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</si>
  <si>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</si>
  <si>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</si>
  <si>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</si>
  <si>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</si>
  <si>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</si>
  <si>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</si>
  <si>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</si>
  <si>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</si>
  <si>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</si>
  <si>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</si>
  <si>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</si>
  <si>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</si>
  <si>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</si>
  <si>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</si>
  <si>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</si>
  <si>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</si>
  <si>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</si>
  <si>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</si>
  <si>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</si>
  <si>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</si>
  <si>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</si>
  <si>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</si>
  <si>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</si>
  <si>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</si>
  <si>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</si>
  <si>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</si>
  <si>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</si>
  <si>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</si>
  <si>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</si>
  <si>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</si>
  <si>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</si>
  <si>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</si>
  <si>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</si>
  <si>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</si>
  <si>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</si>
  <si>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</si>
  <si>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</si>
  <si>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</si>
  <si>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</si>
  <si>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</si>
  <si>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</si>
  <si>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</si>
  <si>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</si>
  <si>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</si>
  <si>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</si>
  <si>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</si>
  <si>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</si>
  <si>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</si>
  <si>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</si>
  <si>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</si>
  <si>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</si>
  <si>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</si>
  <si>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</si>
  <si>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</si>
  <si>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</si>
  <si>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</si>
  <si>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</si>
  <si>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</si>
  <si>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</si>
  <si>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</si>
  <si>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</si>
  <si>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</si>
  <si>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</si>
  <si>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</si>
  <si>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</si>
  <si>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</si>
  <si>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</si>
  <si>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</si>
  <si>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</si>
  <si>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</si>
  <si>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</si>
  <si>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</si>
  <si>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</si>
  <si>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</si>
  <si>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</si>
  <si>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</si>
  <si>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</si>
  <si>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</si>
  <si>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</si>
  <si>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</si>
  <si>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</si>
  <si>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</si>
  <si>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</si>
  <si>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</si>
  <si>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</si>
  <si>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</si>
  <si>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</si>
  <si>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</si>
  <si>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</si>
  <si>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</si>
  <si>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</si>
  <si>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</si>
  <si>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</si>
  <si>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</si>
  <si>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</si>
  <si>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</si>
  <si>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</si>
  <si>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</si>
  <si>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</si>
  <si>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</si>
  <si>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</si>
  <si>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</si>
  <si>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</si>
  <si>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</si>
  <si>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</si>
  <si>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</si>
  <si>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</si>
  <si>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</si>
  <si>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</si>
  <si>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</si>
  <si>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</si>
  <si>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</si>
  <si>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</si>
  <si>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</si>
  <si>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</si>
  <si>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</si>
  <si>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</si>
  <si>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</si>
  <si>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</si>
  <si>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</si>
  <si>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</si>
  <si>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</si>
  <si>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</si>
  <si>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</si>
  <si>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</si>
  <si>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</si>
  <si>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</si>
  <si>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</si>
  <si>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</si>
  <si>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</si>
  <si>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</si>
  <si>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</si>
  <si>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</si>
  <si>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</si>
  <si>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</si>
  <si>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</si>
  <si>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</si>
  <si>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</si>
  <si>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</si>
  <si>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</si>
  <si>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</si>
  <si>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</si>
  <si>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</si>
  <si>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</si>
  <si>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</si>
  <si>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</si>
  <si>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</si>
  <si>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</si>
  <si>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</si>
  <si>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</si>
  <si>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</si>
  <si>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</si>
  <si>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</si>
  <si>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</si>
  <si>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</si>
  <si>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</si>
  <si>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</si>
  <si>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</si>
  <si>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</si>
  <si>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</si>
  <si>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</si>
  <si>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</si>
  <si>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</si>
  <si>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</si>
  <si>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</si>
  <si>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</si>
  <si>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</si>
  <si>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</si>
  <si>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</si>
  <si>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</si>
  <si>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</si>
  <si>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</si>
  <si>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</si>
  <si>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</si>
  <si>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</si>
  <si>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</si>
  <si>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</si>
  <si>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</si>
  <si>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</si>
  <si>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</si>
  <si>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</si>
  <si>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</si>
  <si>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</si>
  <si>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</si>
  <si>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</si>
  <si>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</si>
  <si>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</si>
  <si>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</si>
  <si>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</si>
  <si>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</si>
  <si>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</si>
  <si>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</si>
  <si>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</si>
  <si>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</si>
  <si>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</si>
  <si>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</si>
  <si>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</si>
  <si>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</si>
  <si>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</si>
  <si>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</si>
  <si>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</si>
  <si>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</si>
  <si>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</si>
  <si>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</si>
  <si>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</si>
  <si>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</si>
  <si>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</si>
  <si>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</si>
  <si>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</si>
  <si>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</si>
  <si>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</si>
  <si>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</si>
  <si>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</si>
  <si>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</si>
  <si>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</si>
  <si>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</si>
  <si>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</si>
  <si>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</si>
  <si>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</si>
  <si>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</si>
  <si>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</si>
  <si>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</si>
  <si>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</si>
  <si>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</si>
  <si>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</si>
  <si>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</si>
  <si>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</si>
  <si>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</si>
  <si>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</si>
  <si>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</si>
  <si>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</si>
  <si>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</si>
  <si>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</si>
  <si>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</si>
  <si>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</si>
  <si>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</si>
  <si>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</si>
  <si>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</si>
  <si>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</si>
  <si>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</si>
  <si>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</si>
  <si>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</si>
  <si>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</si>
  <si>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</si>
  <si>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</si>
  <si>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</si>
  <si>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</si>
  <si>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</si>
  <si>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</si>
  <si>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</si>
  <si>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</si>
  <si>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</si>
  <si>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</si>
  <si>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</si>
  <si>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</si>
  <si>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</si>
  <si>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</si>
  <si>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</si>
  <si>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</si>
  <si>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</si>
  <si>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</si>
  <si>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</si>
  <si>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</si>
  <si>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</si>
  <si>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</si>
  <si>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</si>
  <si>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</si>
  <si>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</si>
  <si>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</si>
  <si>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</si>
  <si>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</si>
  <si>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</si>
  <si>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</si>
  <si>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</si>
  <si>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</si>
  <si>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</si>
  <si>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</si>
  <si>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</si>
  <si>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</si>
  <si>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</si>
  <si>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</si>
  <si>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</si>
  <si>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</si>
  <si>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</si>
  <si>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</si>
  <si>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</si>
  <si>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</si>
  <si>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</si>
  <si>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</si>
  <si>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</si>
  <si>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</si>
  <si>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</si>
  <si>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</si>
  <si>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</si>
  <si>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</si>
  <si>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</si>
  <si>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</si>
  <si>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</si>
  <si>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</si>
  <si>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</si>
  <si>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</si>
  <si>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</si>
  <si>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</si>
  <si>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</si>
  <si>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</si>
  <si>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</si>
  <si>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</si>
  <si>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</si>
  <si>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</si>
  <si>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</si>
  <si>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</si>
  <si>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</si>
  <si>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</si>
  <si>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</si>
  <si>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</si>
  <si>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</si>
  <si>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</si>
  <si>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</si>
  <si>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</si>
  <si>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</si>
  <si>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</si>
  <si>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</si>
  <si>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</si>
  <si>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</si>
  <si>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</si>
  <si>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</si>
  <si>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</si>
  <si>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</si>
  <si>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</si>
  <si>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</si>
  <si>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</si>
  <si>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</si>
  <si>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</si>
  <si>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</si>
  <si>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</si>
  <si>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</si>
  <si>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</si>
  <si>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</si>
  <si>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</si>
  <si>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</si>
  <si>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</si>
  <si>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</si>
  <si>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</si>
  <si>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</si>
  <si>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</si>
  <si>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</si>
  <si>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</si>
  <si>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</si>
  <si>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</si>
  <si>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</si>
  <si>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</si>
  <si>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</si>
  <si>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</si>
  <si>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</si>
  <si>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</si>
  <si>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</si>
  <si>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</si>
  <si>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</si>
  <si>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</si>
  <si>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</si>
  <si>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</si>
  <si>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</si>
  <si>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</si>
  <si>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</si>
  <si>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</si>
  <si>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</si>
  <si>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</si>
  <si>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</si>
  <si>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</si>
  <si>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</si>
  <si>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</si>
  <si>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</si>
  <si>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</si>
  <si>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</si>
  <si>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</si>
  <si>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</si>
  <si>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</si>
  <si>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</si>
  <si>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</si>
  <si>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</si>
  <si>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</si>
  <si>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</si>
  <si>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</si>
  <si>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</si>
  <si>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</si>
  <si>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</si>
  <si>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</si>
  <si>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</si>
  <si>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</si>
  <si>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</si>
  <si>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</si>
  <si>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</si>
  <si>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</si>
  <si>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</si>
  <si>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</si>
  <si>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</si>
  <si>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</si>
  <si>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</si>
  <si>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</si>
  <si>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</si>
  <si>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</si>
  <si>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</si>
  <si>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</si>
  <si>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</si>
  <si>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</si>
  <si>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</si>
  <si>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</si>
  <si>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</si>
  <si>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</si>
  <si>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</si>
  <si>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</si>
  <si>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</si>
  <si>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</si>
  <si>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</si>
  <si>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</si>
  <si>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</si>
  <si>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</si>
  <si>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</si>
  <si>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</si>
  <si>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</si>
  <si>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</si>
  <si>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</si>
  <si>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</si>
  <si>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</si>
  <si>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</si>
  <si>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</si>
  <si>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</si>
  <si>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</si>
  <si>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</si>
  <si>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</si>
  <si>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</si>
  <si>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</si>
  <si>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</si>
  <si>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</si>
  <si>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</si>
  <si>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</si>
  <si>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</si>
  <si>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</si>
  <si>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</si>
  <si>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</si>
  <si>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</si>
  <si>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</si>
  <si>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</si>
  <si>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</si>
  <si>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</si>
  <si>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</si>
  <si>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</si>
  <si>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</si>
  <si>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</si>
  <si>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</si>
  <si>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</si>
  <si>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</si>
  <si>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</si>
  <si>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</si>
  <si>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</si>
  <si>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</si>
  <si>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</si>
  <si>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</si>
  <si>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</si>
  <si>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</si>
  <si>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</si>
  <si>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</si>
  <si>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</si>
  <si>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</si>
  <si>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</si>
  <si>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</si>
  <si>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</si>
  <si>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</si>
  <si>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</si>
  <si>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</si>
  <si>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</si>
  <si>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</si>
  <si>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</si>
  <si>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</si>
  <si>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</si>
  <si>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</si>
  <si>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</si>
  <si>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</si>
  <si>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</si>
  <si>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</si>
  <si>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</si>
  <si>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</si>
  <si>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</si>
  <si>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</si>
  <si>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</si>
  <si>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</si>
  <si>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</si>
  <si>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</si>
  <si>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</si>
  <si>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</si>
  <si>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</si>
  <si>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</si>
  <si>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</si>
  <si>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</si>
  <si>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</si>
  <si>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</si>
  <si>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</si>
  <si>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</si>
  <si>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</si>
  <si>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</si>
  <si>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</si>
  <si>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</si>
  <si>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</si>
  <si>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</si>
  <si>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</si>
  <si>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</si>
  <si>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</si>
  <si>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</si>
  <si>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</si>
  <si>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</si>
  <si>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</si>
  <si>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</si>
  <si>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</si>
  <si>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</si>
  <si>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</si>
  <si>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</si>
  <si>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</si>
  <si>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</si>
  <si>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</si>
  <si>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</si>
  <si>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</si>
  <si>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</si>
  <si>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</si>
  <si>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</si>
  <si>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</si>
  <si>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</si>
  <si>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</si>
  <si>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</si>
  <si>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</si>
  <si>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</si>
  <si>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</si>
  <si>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</si>
  <si>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</si>
  <si>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</si>
  <si>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</si>
  <si>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</si>
  <si>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</si>
  <si>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</si>
  <si>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</si>
  <si>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</si>
  <si>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</si>
  <si>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</si>
  <si>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</si>
  <si>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</si>
  <si>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</si>
  <si>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</si>
  <si>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</si>
  <si>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</si>
  <si>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</si>
  <si>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</si>
  <si>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</si>
  <si>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</si>
  <si>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</si>
  <si>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</si>
  <si>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</si>
  <si>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</si>
  <si>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</si>
  <si>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</si>
  <si>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</si>
  <si>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</si>
  <si>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</si>
  <si>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</si>
  <si>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</si>
  <si>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</si>
  <si>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</si>
  <si>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</si>
  <si>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</si>
  <si>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</si>
  <si>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</si>
  <si>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</si>
  <si>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</si>
  <si>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</si>
  <si>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</si>
  <si>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</si>
  <si>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</si>
  <si>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</si>
  <si>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</si>
  <si>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</si>
  <si>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</si>
  <si>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</si>
  <si>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</si>
  <si>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</si>
  <si>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</si>
  <si>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</si>
  <si>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</si>
  <si>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</si>
  <si>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</si>
  <si>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</si>
  <si>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</si>
  <si>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</si>
  <si>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</si>
  <si>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</si>
  <si>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</si>
  <si>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</si>
  <si>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</si>
  <si>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</si>
  <si>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</si>
  <si>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</si>
  <si>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</si>
  <si>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</si>
  <si>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</si>
  <si>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</si>
  <si>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</si>
  <si>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</si>
  <si>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</si>
  <si>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</si>
  <si>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</si>
  <si>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</si>
  <si>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</si>
  <si>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</si>
  <si>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</si>
  <si>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</si>
  <si>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</si>
  <si>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</si>
  <si>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</si>
  <si>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</si>
  <si>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</si>
  <si>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</si>
  <si>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</si>
  <si>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</si>
  <si>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</si>
  <si>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</si>
  <si>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</si>
  <si>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</si>
  <si>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</si>
  <si>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</si>
  <si>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</si>
  <si>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</si>
  <si>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</si>
  <si>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</si>
  <si>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</si>
  <si>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</si>
  <si>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</si>
  <si>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</si>
  <si>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</si>
  <si>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</si>
  <si>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</si>
  <si>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</si>
  <si>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</si>
  <si>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</si>
  <si>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</si>
  <si>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</si>
  <si>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</si>
  <si>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</si>
  <si>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</si>
  <si>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</si>
  <si>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</si>
  <si>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</si>
  <si>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</si>
  <si>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</si>
  <si>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</si>
  <si>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</si>
  <si>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</si>
  <si>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</si>
  <si>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</si>
  <si>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</si>
  <si>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</si>
  <si>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</si>
  <si>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</si>
  <si>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</si>
  <si>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</si>
  <si>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</si>
  <si>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</si>
  <si>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</si>
  <si>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</si>
  <si>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</si>
  <si>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</si>
  <si>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</si>
  <si>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</si>
  <si>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</si>
  <si>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</si>
  <si>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</si>
  <si>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</si>
  <si>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</si>
  <si>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</si>
  <si>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</si>
  <si>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</si>
  <si>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</si>
  <si>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</si>
  <si>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</si>
  <si>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</si>
  <si>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</si>
  <si>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</si>
  <si>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</si>
  <si>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</si>
  <si>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</si>
  <si>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</si>
  <si>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</si>
  <si>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</si>
  <si>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</si>
  <si>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</si>
  <si>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</si>
  <si>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</si>
  <si>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</si>
  <si>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</si>
  <si>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</si>
  <si>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</si>
  <si>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</si>
  <si>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</si>
  <si>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</si>
  <si>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</si>
  <si>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</si>
  <si>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</si>
  <si>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</si>
  <si>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</si>
  <si>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</si>
  <si>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</si>
  <si>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</si>
  <si>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</si>
  <si>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</si>
  <si>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</si>
  <si>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</si>
  <si>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</si>
  <si>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</si>
  <si>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</si>
  <si>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</si>
  <si>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</si>
  <si>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</si>
  <si>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</si>
  <si>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</si>
  <si>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</si>
  <si>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</si>
  <si>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</si>
  <si>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</si>
  <si>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</si>
  <si>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</si>
  <si>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</si>
  <si>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</si>
  <si>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</si>
  <si>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</si>
  <si>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</si>
  <si>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</si>
  <si>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</si>
  <si>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</si>
  <si>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</si>
  <si>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</si>
  <si>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</si>
  <si>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</si>
  <si>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</si>
  <si>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</si>
  <si>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</si>
  <si>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</si>
  <si>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</si>
  <si>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</si>
  <si>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</si>
  <si>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</si>
  <si>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</si>
  <si>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</si>
  <si>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</si>
  <si>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</si>
  <si>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</si>
  <si>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</si>
  <si>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</si>
  <si>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</si>
  <si>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</si>
  <si>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</si>
  <si>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</si>
  <si>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</si>
  <si>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</si>
  <si>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</si>
  <si>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</si>
  <si>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</si>
  <si>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</si>
  <si>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</si>
  <si>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</si>
  <si>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</si>
  <si>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</si>
  <si>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</si>
  <si>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</si>
  <si>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</si>
  <si>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</si>
  <si>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</si>
  <si>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</si>
  <si>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</si>
  <si>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</si>
  <si>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</si>
  <si>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</si>
  <si>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</si>
  <si>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</si>
  <si>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</si>
  <si>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</si>
  <si>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</si>
  <si>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</si>
  <si>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</si>
  <si>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</si>
  <si>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</si>
  <si>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</si>
  <si>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</si>
  <si>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</si>
  <si>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</si>
  <si>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</si>
  <si>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</si>
  <si>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</si>
  <si>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</si>
  <si>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</si>
  <si>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</si>
  <si>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</si>
  <si>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</si>
  <si>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</si>
  <si>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</si>
  <si>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</si>
  <si>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</si>
  <si>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</si>
  <si>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</si>
  <si>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</si>
  <si>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</si>
  <si>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</si>
  <si>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</si>
  <si>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</si>
  <si>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</si>
  <si>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</si>
  <si>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</si>
  <si>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</si>
  <si>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</si>
  <si>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</si>
  <si>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</si>
  <si>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</si>
  <si>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</si>
  <si>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</si>
  <si>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</si>
  <si>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</si>
  <si>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</si>
  <si>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</si>
  <si>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</si>
  <si>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</si>
  <si>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</si>
  <si>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</si>
  <si>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</si>
  <si>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</si>
  <si>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</si>
  <si>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</si>
  <si>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</si>
  <si>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</si>
  <si>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</si>
  <si>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</si>
  <si>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</si>
  <si>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</si>
  <si>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</si>
  <si>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</si>
  <si>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</si>
  <si>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</si>
  <si>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</si>
  <si>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</si>
  <si>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</si>
  <si>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</si>
  <si>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</si>
  <si>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</si>
  <si>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</si>
  <si>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</si>
  <si>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</si>
  <si>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</si>
  <si>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</si>
  <si>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</si>
  <si>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</si>
  <si>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</si>
  <si>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</si>
  <si>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</si>
  <si>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</si>
  <si>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</si>
  <si>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</si>
  <si>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</si>
  <si>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</si>
  <si>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</si>
  <si>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</si>
  <si>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</si>
  <si>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</si>
  <si>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</si>
  <si>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</si>
  <si>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</si>
  <si>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</si>
  <si>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</si>
  <si>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</si>
  <si>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</si>
  <si>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</si>
  <si>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</si>
  <si>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</si>
  <si>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</si>
  <si>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</si>
  <si>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</si>
  <si>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</si>
  <si>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</si>
  <si>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</si>
  <si>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</si>
  <si>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</si>
  <si>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</si>
  <si>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</si>
  <si>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</si>
  <si>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</si>
  <si>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</si>
  <si>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</si>
  <si>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</si>
  <si>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</si>
  <si>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</si>
  <si>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</si>
  <si>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</si>
  <si>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</si>
  <si>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</si>
  <si>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</si>
  <si>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</si>
  <si>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</si>
  <si>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</si>
  <si>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</si>
  <si>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</si>
  <si>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</si>
  <si>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</si>
  <si>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</si>
  <si>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</si>
  <si>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</si>
  <si>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</si>
  <si>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</si>
  <si>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</si>
  <si>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</si>
  <si>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</si>
  <si>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</si>
  <si>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</si>
  <si>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</si>
  <si>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</si>
  <si>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</si>
  <si>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</si>
  <si>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</si>
  <si>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</si>
  <si>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</si>
  <si>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</si>
  <si>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</si>
  <si>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</si>
  <si>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</si>
  <si>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</si>
  <si>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</si>
  <si>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</si>
  <si>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</si>
  <si>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</si>
  <si>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</si>
  <si>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</si>
  <si>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</si>
  <si>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</si>
  <si>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</si>
  <si>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</si>
  <si>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</si>
  <si>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</si>
  <si>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</si>
  <si>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</si>
  <si>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</si>
  <si>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</si>
  <si>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</si>
  <si>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</si>
  <si>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</si>
  <si>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</si>
  <si>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</si>
  <si>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</si>
  <si>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</si>
  <si>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</si>
  <si>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</si>
  <si>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</si>
  <si>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</si>
  <si>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</si>
  <si>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</si>
  <si>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</si>
  <si>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</si>
  <si>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</si>
  <si>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</si>
  <si>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</si>
  <si>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</si>
  <si>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</si>
  <si>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</si>
  <si>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</si>
  <si>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</si>
  <si>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</si>
  <si>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</si>
  <si>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</si>
  <si>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</si>
  <si>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</si>
  <si>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</si>
  <si>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</si>
  <si>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</si>
  <si>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</si>
  <si>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</si>
  <si>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</si>
  <si>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</si>
  <si>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</si>
  <si>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</si>
  <si>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</si>
  <si>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</si>
  <si>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</si>
  <si>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</si>
  <si>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</si>
  <si>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</si>
  <si>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</si>
  <si>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</si>
  <si>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</si>
  <si>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</si>
  <si>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</si>
  <si>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</si>
  <si>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</si>
  <si>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</si>
  <si>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</si>
  <si>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</si>
  <si>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</si>
  <si>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</si>
  <si>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</si>
  <si>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</si>
  <si>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</si>
  <si>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</si>
  <si>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</si>
  <si>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</si>
  <si>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</si>
  <si>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</si>
  <si>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</si>
  <si>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</si>
  <si>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</si>
  <si>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</si>
  <si>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</si>
  <si>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</si>
  <si>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</si>
  <si>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</si>
  <si>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</si>
  <si>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</si>
  <si>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</si>
  <si>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</si>
  <si>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</si>
  <si>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</si>
  <si>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</si>
  <si>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</si>
  <si>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</si>
  <si>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</si>
  <si>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</si>
  <si>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</si>
  <si>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</si>
  <si>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</si>
  <si>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</si>
  <si>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</si>
  <si>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</si>
  <si>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</si>
  <si>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</si>
  <si>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</si>
  <si>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</si>
  <si>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</si>
  <si>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</si>
  <si>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</si>
  <si>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</si>
  <si>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</si>
  <si>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</si>
  <si>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</si>
  <si>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</si>
  <si>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</si>
  <si>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</si>
  <si>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</si>
  <si>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</si>
  <si>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</si>
  <si>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</si>
  <si>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</si>
  <si>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</si>
  <si>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</si>
  <si>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</si>
  <si>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</si>
  <si>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</si>
  <si>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</si>
  <si>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</si>
  <si>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</si>
  <si>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</si>
  <si>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</si>
  <si>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</si>
  <si>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</si>
  <si>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</si>
  <si>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</si>
  <si>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</si>
  <si>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</si>
  <si>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</si>
  <si>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</si>
  <si>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</si>
  <si>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</si>
  <si>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</si>
  <si>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</si>
  <si>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</si>
  <si>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</si>
  <si>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</si>
  <si>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</si>
  <si>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</si>
  <si>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</si>
  <si>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</si>
  <si>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</si>
  <si>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</si>
  <si>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</si>
  <si>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</si>
  <si>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</si>
  <si>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</si>
  <si>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</si>
  <si>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</si>
  <si>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</si>
  <si>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</si>
  <si>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</si>
  <si>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</si>
  <si>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</si>
  <si>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</si>
  <si>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</si>
  <si>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</si>
  <si>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</si>
  <si>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</si>
  <si>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</si>
  <si>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</si>
  <si>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</si>
  <si>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</si>
  <si>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</si>
  <si>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</si>
  <si>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</si>
  <si>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</si>
  <si>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</si>
  <si>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</si>
  <si>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</si>
  <si>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</si>
  <si>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</si>
  <si>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</si>
  <si>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</si>
  <si>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</si>
  <si>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</si>
  <si>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</si>
  <si>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</si>
  <si>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</si>
  <si>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</si>
  <si>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</si>
  <si>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</si>
  <si>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</si>
  <si>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</si>
  <si>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</si>
  <si>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</si>
  <si>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</si>
  <si>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</si>
  <si>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</si>
  <si>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</si>
  <si>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</si>
  <si>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</si>
  <si>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</si>
  <si>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</si>
  <si>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</si>
  <si>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</si>
  <si>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</si>
  <si>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</si>
  <si>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</si>
  <si>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</si>
  <si>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</si>
  <si>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</si>
  <si>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</si>
  <si>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</si>
  <si>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</si>
  <si>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</si>
  <si>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</si>
  <si>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</si>
  <si>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</si>
  <si>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</si>
  <si>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</si>
  <si>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</si>
  <si>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</si>
  <si>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</si>
  <si>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</si>
  <si>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</si>
  <si>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</si>
  <si>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</si>
  <si>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</si>
  <si>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</si>
  <si>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</si>
  <si>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</si>
  <si>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</si>
  <si>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</si>
  <si>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</si>
  <si>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</si>
  <si>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</si>
  <si>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</si>
  <si>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</si>
  <si>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</si>
  <si>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</si>
  <si>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</si>
  <si>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</si>
  <si>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</si>
  <si>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</si>
  <si>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</si>
  <si>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</si>
  <si>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</si>
  <si>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</si>
  <si>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</si>
  <si>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</si>
  <si>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</si>
  <si>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</si>
  <si>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</si>
  <si>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</si>
  <si>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</si>
  <si>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</si>
  <si>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</si>
  <si>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</si>
  <si>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</si>
  <si>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</si>
  <si>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</si>
  <si>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</si>
  <si>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</si>
  <si>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</si>
  <si>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</si>
  <si>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</si>
  <si>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</si>
  <si>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</si>
  <si>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</si>
  <si>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</si>
  <si>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</si>
  <si>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</si>
  <si>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</si>
  <si>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</si>
  <si>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</si>
  <si>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</si>
  <si>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</si>
  <si>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</si>
  <si>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</si>
  <si>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</si>
  <si>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</si>
  <si>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</si>
  <si>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</si>
  <si>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</si>
  <si>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</si>
  <si>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</si>
  <si>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</si>
  <si>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</si>
  <si>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</si>
  <si>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</si>
  <si>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</si>
  <si>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</si>
  <si>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</si>
  <si>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</si>
  <si>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</si>
  <si>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</si>
  <si>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</si>
  <si>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</si>
  <si>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</si>
  <si>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</si>
  <si>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</si>
  <si>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</si>
  <si>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</si>
  <si>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</si>
  <si>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</si>
  <si>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</si>
  <si>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</si>
  <si>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</si>
  <si>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</si>
  <si>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</si>
  <si>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</si>
  <si>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</si>
  <si>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</si>
  <si>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</si>
  <si>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</si>
  <si>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</si>
  <si>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</si>
  <si>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</si>
  <si>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</si>
  <si>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</si>
  <si>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</si>
  <si>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</si>
  <si>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</si>
  <si>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</si>
  <si>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</si>
  <si>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</si>
  <si>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</si>
  <si>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</si>
  <si>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</si>
  <si>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</si>
  <si>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</si>
  <si>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</si>
  <si>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</si>
  <si>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</si>
  <si>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</si>
  <si>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</si>
  <si>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</si>
  <si>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</si>
  <si>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</si>
  <si>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</si>
  <si>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</si>
  <si>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</si>
  <si>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</si>
  <si>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</si>
  <si>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</si>
  <si>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</si>
  <si>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</si>
  <si>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</si>
  <si>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</si>
  <si>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</si>
  <si>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</si>
  <si>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</si>
  <si>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</si>
  <si>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</si>
  <si>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</si>
  <si>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</si>
  <si>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</si>
  <si>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</si>
  <si>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</si>
  <si>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</si>
  <si>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</si>
  <si>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</si>
  <si>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</si>
  <si>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</si>
  <si>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</si>
  <si>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</si>
  <si>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</si>
  <si>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</si>
  <si>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</si>
  <si>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</si>
  <si>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</si>
  <si>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</si>
  <si>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</si>
  <si>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</si>
  <si>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</si>
  <si>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</si>
  <si>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</si>
  <si>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</si>
  <si>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</si>
  <si>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</si>
  <si>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</si>
  <si>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</si>
  <si>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</si>
  <si>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</si>
  <si>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</si>
  <si>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</si>
  <si>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</si>
  <si>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</si>
  <si>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</si>
  <si>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</si>
  <si>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</si>
  <si>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</si>
  <si>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</si>
  <si>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</si>
  <si>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</si>
  <si>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</si>
  <si>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</si>
  <si>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</si>
  <si>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</si>
  <si>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</si>
  <si>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</si>
  <si>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</si>
  <si>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</si>
  <si>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</si>
  <si>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</si>
  <si>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</si>
  <si>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</si>
  <si>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</si>
  <si>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</si>
  <si>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</si>
  <si>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</si>
  <si>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</si>
  <si>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</si>
  <si>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</si>
  <si>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</si>
  <si>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</si>
  <si>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</si>
  <si>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</si>
  <si>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</si>
  <si>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</si>
  <si>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</si>
  <si>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</si>
  <si>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</si>
  <si>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</si>
  <si>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</si>
  <si>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</si>
  <si>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</si>
  <si>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</si>
  <si>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</si>
  <si>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</si>
  <si>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</si>
  <si>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</si>
  <si>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</si>
  <si>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</si>
  <si>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</si>
  <si>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</si>
  <si>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</si>
  <si>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</si>
  <si>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</si>
  <si>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</si>
  <si>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</si>
  <si>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</si>
  <si>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</si>
  <si>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</si>
  <si>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</si>
  <si>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</si>
  <si>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</si>
  <si>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</si>
  <si>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</si>
  <si>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</si>
  <si>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</si>
  <si>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</si>
  <si>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</si>
  <si>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</si>
  <si>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</si>
  <si>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</si>
  <si>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</si>
  <si>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</si>
  <si>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</si>
  <si>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</si>
  <si>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</si>
  <si>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</si>
  <si>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</si>
  <si>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</si>
  <si>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</si>
  <si>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</si>
  <si>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</si>
  <si>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</si>
  <si>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</si>
  <si>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</si>
  <si>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</si>
  <si>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</si>
  <si>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</si>
  <si>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</si>
  <si>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</si>
  <si>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</si>
  <si>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</si>
  <si>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</si>
  <si>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</si>
  <si>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</si>
  <si>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</si>
  <si>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</si>
  <si>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</si>
  <si>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</si>
  <si>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</si>
  <si>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</si>
  <si>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</si>
  <si>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</si>
  <si>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</si>
  <si>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</si>
  <si>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</si>
  <si>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</si>
  <si>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</si>
  <si>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</si>
  <si>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</si>
  <si>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</si>
  <si>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</si>
  <si>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</si>
  <si>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</si>
  <si>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</si>
  <si>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</si>
  <si>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</si>
  <si>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</si>
  <si>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</si>
  <si>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</si>
  <si>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</si>
  <si>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</si>
  <si>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</si>
  <si>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</si>
  <si>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</si>
  <si>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</si>
  <si>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</si>
  <si>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</si>
  <si>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</si>
  <si>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</si>
  <si>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</si>
  <si>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</si>
  <si>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</si>
  <si>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</si>
  <si>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</si>
  <si>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</si>
  <si>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</si>
  <si>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</si>
  <si>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</si>
  <si>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</si>
  <si>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</si>
  <si>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</si>
  <si>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</si>
  <si>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</si>
  <si>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</si>
  <si>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</si>
  <si>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</si>
  <si>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</si>
  <si>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</si>
  <si>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</si>
  <si>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</si>
  <si>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</si>
  <si>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</si>
  <si>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</si>
  <si>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</si>
  <si>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</si>
  <si>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</si>
  <si>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</si>
  <si>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</si>
  <si>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</si>
  <si>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</si>
  <si>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</si>
  <si>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</si>
  <si>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</si>
  <si>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</si>
  <si>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</si>
  <si>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</si>
  <si>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</si>
  <si>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</si>
  <si>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</si>
  <si>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</si>
  <si>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</si>
  <si>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</si>
  <si>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</si>
  <si>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</si>
  <si>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</si>
  <si>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</si>
  <si>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</si>
  <si>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</si>
  <si>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</si>
  <si>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</si>
  <si>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</si>
  <si>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</si>
  <si>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</si>
  <si>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</si>
  <si>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</si>
  <si>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</si>
  <si>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</si>
  <si>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</si>
  <si>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</si>
  <si>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</si>
  <si>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</si>
  <si>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</si>
  <si>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</si>
  <si>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</si>
  <si>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</si>
  <si>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</si>
  <si>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</si>
  <si>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</si>
  <si>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</si>
  <si>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</si>
  <si>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</si>
  <si>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</si>
  <si>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</si>
  <si>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</si>
  <si>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</si>
  <si>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</si>
  <si>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</si>
  <si>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</si>
  <si>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</si>
  <si>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</si>
  <si>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</si>
  <si>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</si>
  <si>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</si>
  <si>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</si>
  <si>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</si>
  <si>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</si>
  <si>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</si>
  <si>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</si>
  <si>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</si>
  <si>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</si>
  <si>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</si>
  <si>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</si>
  <si>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</si>
  <si>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</si>
  <si>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</si>
  <si>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</si>
  <si>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</si>
  <si>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</si>
  <si>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</si>
  <si>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</si>
  <si>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</si>
  <si>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</si>
  <si>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</si>
  <si>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</si>
  <si>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</si>
  <si>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</si>
  <si>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</si>
  <si>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</si>
  <si>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</si>
  <si>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</si>
  <si>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</si>
  <si>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</si>
  <si>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</si>
  <si>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</si>
  <si>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</si>
  <si>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</si>
  <si>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</si>
  <si>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</si>
  <si>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</si>
  <si>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</si>
  <si>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</si>
  <si>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</si>
  <si>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</si>
  <si>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</si>
  <si>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</si>
  <si>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</si>
  <si>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</si>
  <si>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</si>
  <si>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</si>
  <si>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</si>
  <si>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</si>
  <si>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</si>
  <si>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</si>
  <si>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</si>
  <si>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</si>
  <si>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</si>
  <si>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</si>
  <si>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</si>
  <si>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</si>
  <si>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</si>
  <si>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</si>
  <si>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</si>
  <si>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</si>
  <si>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</si>
  <si>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</si>
  <si>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</si>
  <si>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</si>
  <si>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</si>
  <si>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</si>
  <si>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</si>
  <si>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</si>
  <si>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</si>
  <si>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</si>
  <si>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</si>
  <si>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</si>
  <si>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</si>
  <si>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</si>
  <si>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</si>
  <si>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</si>
  <si>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</si>
  <si>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</si>
  <si>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</si>
  <si>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</si>
  <si>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</si>
  <si>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</si>
  <si>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</si>
  <si>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</si>
  <si>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</si>
  <si>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</si>
  <si>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</si>
  <si>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</si>
  <si>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</si>
  <si>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</si>
  <si>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</si>
  <si>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</si>
  <si>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</si>
  <si>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</si>
  <si>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</si>
  <si>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</si>
  <si>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</si>
  <si>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</si>
  <si>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</si>
  <si>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</si>
  <si>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</si>
  <si>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</si>
  <si>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</si>
  <si>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</si>
  <si>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</si>
  <si>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</si>
  <si>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</si>
  <si>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</si>
  <si>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</si>
  <si>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</si>
  <si>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</si>
  <si>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</si>
  <si>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</si>
  <si>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</si>
  <si>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</si>
  <si>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</si>
  <si>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</si>
  <si>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</si>
  <si>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</si>
  <si>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</si>
  <si>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</si>
  <si>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</si>
  <si>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</si>
  <si>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</si>
  <si>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</si>
  <si>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</si>
  <si>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</si>
  <si>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</si>
  <si>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</si>
  <si>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</si>
  <si>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</si>
  <si>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</si>
  <si>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</si>
  <si>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</si>
  <si>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</si>
  <si>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</si>
  <si>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</si>
  <si>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</si>
  <si>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</si>
  <si>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</si>
  <si>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</si>
  <si>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</si>
  <si>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</si>
  <si>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</si>
  <si>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</si>
  <si>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</si>
  <si>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</si>
  <si>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</si>
  <si>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</si>
  <si>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</si>
  <si>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</si>
  <si>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</si>
  <si>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</si>
  <si>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</si>
  <si>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</si>
  <si>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</si>
  <si>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</si>
  <si>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</si>
  <si>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</si>
  <si>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</si>
  <si>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</si>
  <si>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</si>
  <si>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</si>
  <si>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</si>
  <si>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</si>
  <si>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</si>
  <si>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</si>
  <si>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</si>
  <si>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</si>
  <si>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</si>
  <si>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</si>
  <si>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</si>
  <si>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</si>
  <si>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</si>
  <si>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</si>
  <si>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</si>
  <si>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</si>
  <si>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</si>
  <si>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</si>
  <si>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</si>
  <si>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</si>
  <si>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</si>
  <si>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</si>
  <si>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</si>
  <si>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</si>
  <si>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</si>
  <si>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</si>
  <si>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</si>
  <si>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</si>
  <si>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</si>
  <si>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</si>
  <si>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</si>
  <si>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</si>
  <si>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</si>
  <si>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</si>
  <si>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</si>
  <si>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</si>
  <si>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</si>
  <si>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</si>
  <si>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</si>
  <si>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</si>
  <si>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</si>
  <si>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</si>
  <si>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</si>
  <si>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</si>
  <si>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</si>
  <si>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</si>
  <si>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</si>
  <si>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</si>
  <si>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</si>
  <si>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</si>
  <si>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</si>
  <si>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</si>
  <si>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</si>
  <si>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</si>
  <si>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</si>
  <si>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</si>
  <si>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</si>
  <si>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</si>
  <si>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</si>
  <si>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</si>
  <si>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</si>
  <si>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</si>
  <si>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</si>
  <si>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</si>
  <si>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</si>
  <si>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</si>
  <si>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</si>
  <si>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</si>
  <si>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</si>
  <si>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</si>
  <si>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</si>
  <si>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</si>
  <si>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</si>
  <si>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</si>
  <si>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</si>
  <si>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</si>
  <si>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</si>
  <si>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</si>
  <si>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</si>
  <si>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</si>
  <si>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</si>
  <si>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</si>
  <si>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</si>
  <si>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</si>
  <si>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</si>
  <si>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</si>
  <si>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</si>
  <si>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</si>
  <si>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</si>
  <si>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</si>
  <si>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</si>
  <si>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</si>
  <si>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</si>
  <si>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</si>
  <si>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</si>
  <si>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</si>
  <si>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</si>
  <si>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</si>
  <si>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</si>
  <si>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</si>
  <si>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</si>
  <si>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</si>
  <si>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</si>
  <si>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</si>
  <si>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</si>
  <si>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</si>
  <si>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</si>
  <si>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</si>
  <si>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</si>
  <si>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</si>
  <si>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</si>
  <si>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</si>
  <si>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</si>
  <si>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</si>
  <si>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</si>
  <si>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</si>
  <si>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</si>
  <si>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</si>
  <si>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</si>
  <si>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</si>
  <si>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</si>
  <si>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</si>
  <si>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</si>
  <si>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</si>
  <si>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</si>
  <si>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</si>
  <si>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</si>
  <si>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</si>
  <si>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</si>
  <si>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</si>
  <si>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</si>
  <si>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</si>
  <si>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</si>
  <si>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</si>
  <si>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</si>
  <si>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</si>
  <si>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</si>
  <si>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</si>
  <si>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</si>
  <si>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</si>
  <si>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</si>
  <si>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</si>
  <si>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</si>
  <si>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</si>
  <si>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</si>
  <si>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</si>
  <si>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</si>
  <si>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</si>
  <si>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</si>
  <si>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</si>
  <si>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</si>
  <si>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</si>
  <si>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</si>
  <si>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</si>
  <si>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</si>
  <si>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</si>
  <si>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</si>
  <si>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</si>
  <si>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</si>
  <si>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</si>
  <si>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</si>
  <si>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</si>
  <si>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</si>
  <si>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</si>
  <si>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</si>
  <si>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</si>
  <si>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</si>
  <si>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</si>
  <si>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</si>
  <si>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</si>
  <si>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</si>
  <si>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</si>
  <si>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</si>
  <si>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</si>
  <si>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</si>
  <si>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</si>
  <si>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</si>
  <si>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</si>
  <si>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</si>
  <si>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</si>
  <si>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</si>
  <si>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</si>
  <si>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</si>
  <si>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</si>
  <si>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</si>
  <si>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</si>
  <si>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</si>
  <si>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</si>
  <si>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</si>
  <si>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</si>
  <si>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</si>
  <si>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</si>
  <si>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</si>
  <si>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</si>
  <si>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</si>
  <si>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</si>
  <si>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</si>
  <si>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</si>
  <si>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</si>
  <si>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</si>
  <si>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</si>
  <si>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</si>
  <si>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</si>
  <si>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</si>
  <si>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</si>
  <si>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</si>
  <si>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</si>
  <si>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</si>
  <si>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</si>
  <si>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</si>
  <si>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</si>
  <si>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</si>
  <si>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</si>
  <si>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</si>
  <si>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</si>
  <si>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</si>
  <si>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</si>
  <si>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</si>
  <si>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</si>
  <si>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</si>
  <si>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</si>
  <si>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</si>
  <si>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</si>
  <si>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</si>
  <si>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</si>
  <si>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</si>
  <si>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</si>
  <si>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</si>
  <si>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</si>
  <si>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</si>
  <si>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</si>
  <si>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</si>
  <si>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</si>
  <si>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</si>
  <si>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</si>
  <si>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</si>
  <si>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</si>
  <si>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</si>
  <si>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</si>
  <si>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</si>
  <si>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</si>
  <si>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</si>
  <si>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</si>
  <si>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</si>
  <si>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</si>
  <si>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</si>
  <si>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</si>
  <si>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</si>
  <si>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</si>
  <si>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</si>
  <si>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</si>
  <si>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</si>
  <si>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</si>
  <si>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</si>
  <si>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</si>
  <si>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</si>
  <si>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</si>
  <si>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</si>
  <si>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</si>
  <si>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</si>
  <si>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</si>
  <si>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</si>
  <si>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</si>
  <si>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</si>
  <si>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</si>
  <si>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</si>
  <si>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</si>
  <si>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</si>
  <si>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</si>
  <si>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</si>
  <si>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</si>
  <si>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</si>
  <si>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</si>
  <si>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</si>
  <si>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</si>
  <si>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</si>
  <si>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</si>
  <si>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</si>
  <si>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</si>
  <si>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</si>
  <si>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</si>
  <si>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</si>
  <si>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</si>
  <si>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</si>
  <si>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</si>
  <si>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</si>
  <si>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</si>
  <si>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</si>
  <si>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</si>
  <si>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</si>
  <si>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</si>
  <si>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</si>
  <si>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</si>
  <si>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</si>
  <si>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</si>
  <si>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</si>
  <si>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</si>
  <si>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</si>
  <si>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</si>
  <si>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</si>
  <si>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</si>
  <si>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</si>
  <si>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</si>
  <si>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</si>
  <si>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</si>
  <si>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</si>
  <si>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</si>
  <si>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</si>
  <si>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</si>
  <si>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</si>
  <si>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</si>
  <si>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</si>
  <si>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</si>
  <si>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</si>
  <si>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</si>
  <si>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</si>
  <si>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</si>
  <si>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</si>
  <si>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</si>
  <si>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</si>
  <si>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</si>
  <si>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</si>
  <si>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</si>
  <si>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</si>
  <si>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</si>
  <si>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</si>
  <si>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</si>
  <si>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</si>
  <si>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</si>
  <si>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</si>
  <si>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</si>
  <si>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</si>
  <si>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</si>
  <si>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</si>
  <si>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</si>
  <si>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</si>
  <si>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</si>
  <si>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</si>
  <si>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</si>
  <si>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</si>
  <si>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</si>
  <si>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</si>
  <si>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</si>
  <si>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</si>
  <si>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</si>
  <si>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</si>
  <si>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</si>
  <si>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</si>
  <si>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</si>
  <si>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</si>
  <si>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</si>
  <si>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</si>
  <si>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</si>
  <si>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</si>
  <si>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</si>
  <si>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</si>
  <si>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</si>
  <si>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</si>
  <si>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</si>
  <si>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</si>
  <si>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</si>
  <si>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</si>
  <si>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</si>
  <si>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</si>
  <si>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</si>
  <si>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</si>
  <si>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</si>
  <si>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</si>
  <si>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</si>
  <si>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</si>
  <si>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</si>
  <si>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</si>
  <si>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</si>
  <si>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</si>
  <si>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</si>
  <si>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</si>
  <si>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</si>
  <si>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</si>
  <si>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</si>
  <si>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</si>
  <si>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</si>
  <si>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</si>
  <si>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</si>
  <si>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</si>
  <si>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</si>
  <si>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</si>
  <si>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</si>
  <si>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</si>
  <si>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</si>
  <si>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</si>
  <si>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</si>
  <si>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</si>
  <si>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</si>
  <si>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</si>
  <si>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</si>
  <si>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</si>
  <si>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</si>
  <si>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</si>
  <si>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</si>
  <si>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</si>
  <si>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</si>
  <si>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</si>
  <si>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</si>
  <si>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</si>
  <si>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</si>
  <si>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</si>
  <si>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</si>
  <si>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</si>
  <si>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</si>
  <si>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</si>
  <si>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</si>
  <si>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</si>
  <si>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</si>
  <si>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</si>
  <si>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</si>
  <si>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</si>
  <si>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</si>
  <si>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</si>
  <si>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</si>
  <si>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</si>
  <si>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</si>
  <si>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</si>
  <si>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</si>
  <si>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</si>
  <si>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</si>
  <si>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</si>
  <si>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</si>
  <si>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</si>
  <si>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</si>
  <si>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</si>
  <si>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</si>
  <si>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</si>
  <si>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</si>
  <si>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</si>
  <si>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</si>
  <si>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</si>
  <si>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</si>
  <si>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</si>
  <si>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</si>
  <si>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</si>
  <si>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</si>
  <si>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</si>
  <si>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</si>
  <si>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</si>
  <si>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</si>
  <si>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</si>
  <si>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</si>
  <si>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</si>
  <si>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</si>
  <si>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</si>
  <si>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</si>
  <si>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</si>
  <si>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</si>
  <si>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</si>
  <si>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</si>
  <si>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</si>
  <si>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</si>
  <si>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</si>
  <si>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</si>
  <si>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</si>
  <si>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</si>
  <si>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</si>
  <si>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</si>
  <si>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</si>
  <si>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</si>
  <si>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</si>
  <si>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</si>
  <si>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</si>
  <si>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</si>
  <si>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</si>
  <si>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</si>
  <si>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</si>
  <si>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</si>
  <si>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</si>
  <si>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</si>
  <si>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</si>
  <si>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</si>
  <si>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</si>
  <si>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</si>
  <si>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</si>
  <si>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</si>
  <si>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</si>
  <si>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</si>
  <si>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</si>
  <si>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</si>
  <si>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</si>
  <si>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</si>
  <si>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</si>
  <si>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</si>
  <si>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</si>
  <si>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</si>
  <si>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</si>
  <si>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</si>
  <si>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</si>
  <si>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</si>
  <si>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</si>
  <si>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</si>
  <si>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</si>
  <si>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</si>
  <si>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</si>
  <si>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</si>
  <si>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</si>
  <si>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</si>
  <si>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</si>
  <si>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</si>
  <si>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</si>
  <si>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</si>
  <si>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</si>
  <si>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</si>
  <si>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</si>
  <si>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</si>
  <si>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</si>
  <si>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</si>
  <si>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</si>
  <si>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</si>
  <si>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</si>
  <si>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</si>
  <si>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</si>
  <si>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</si>
  <si>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</si>
  <si>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</si>
  <si>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</si>
  <si>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</si>
  <si>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</si>
  <si>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</si>
  <si>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</si>
  <si>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</si>
  <si>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</si>
  <si>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</si>
  <si>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</si>
  <si>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</si>
  <si>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</si>
  <si>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</si>
  <si>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</si>
  <si>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</si>
  <si>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</si>
  <si>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</si>
  <si>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</si>
  <si>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</si>
  <si>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</si>
  <si>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</si>
  <si>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</si>
  <si>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</si>
  <si>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</si>
  <si>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</si>
  <si>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</si>
  <si>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</si>
  <si>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</si>
  <si>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</si>
  <si>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</si>
  <si>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</si>
  <si>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</si>
  <si>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</si>
  <si>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</si>
  <si>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</si>
  <si>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</si>
  <si>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</si>
  <si>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</si>
  <si>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</si>
  <si>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</si>
  <si>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</si>
  <si>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</si>
  <si>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</si>
  <si>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</si>
  <si>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</si>
  <si>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</si>
  <si>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</si>
  <si>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</si>
  <si>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</si>
  <si>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</si>
  <si>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</si>
  <si>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</si>
  <si>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</si>
  <si>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</si>
  <si>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</si>
  <si>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</si>
  <si>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</si>
  <si>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</si>
  <si>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</si>
  <si>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</si>
  <si>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</si>
  <si>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</si>
  <si>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</si>
  <si>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</si>
  <si>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</si>
  <si>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</si>
  <si>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</si>
  <si>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</si>
  <si>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</si>
  <si>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</si>
  <si>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</si>
  <si>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</si>
  <si>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</si>
  <si>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</si>
  <si>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</si>
  <si>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</si>
  <si>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</si>
  <si>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</si>
  <si>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</si>
  <si>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</si>
  <si>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</si>
  <si>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</si>
  <si>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</si>
  <si>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</si>
  <si>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</si>
  <si>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</si>
  <si>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</si>
  <si>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</si>
  <si>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</si>
  <si>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</si>
  <si>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</si>
  <si>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</si>
  <si>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</si>
  <si>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</si>
  <si>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</si>
  <si>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</si>
  <si>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</si>
  <si>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</si>
  <si>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</si>
  <si>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</si>
  <si>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</si>
  <si>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</si>
  <si>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</si>
  <si>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</si>
  <si>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</si>
  <si>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</si>
  <si>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</si>
  <si>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</si>
  <si>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</si>
  <si>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</si>
  <si>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</si>
  <si>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</si>
  <si>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</si>
  <si>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</si>
  <si>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</si>
  <si>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</si>
  <si>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</si>
  <si>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</si>
  <si>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</si>
  <si>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</si>
  <si>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</si>
  <si>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</si>
  <si>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</si>
  <si>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</si>
  <si>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</si>
  <si>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</si>
  <si>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</si>
  <si>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</si>
  <si>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</si>
  <si>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</si>
  <si>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</si>
  <si>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</si>
  <si>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</si>
  <si>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</si>
  <si>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</si>
  <si>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</si>
  <si>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</si>
  <si>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</si>
  <si>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</si>
  <si>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</si>
  <si>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</si>
  <si>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</si>
  <si>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</si>
  <si>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</si>
  <si>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</si>
  <si>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</si>
  <si>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</si>
  <si>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</si>
  <si>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</si>
  <si>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</si>
  <si>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</si>
  <si>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</si>
  <si>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</si>
  <si>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</si>
  <si>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</si>
  <si>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</si>
  <si>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</si>
  <si>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</si>
  <si>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</si>
  <si>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</si>
  <si>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</si>
  <si>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</si>
  <si>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</si>
  <si>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</si>
  <si>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</si>
  <si>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</si>
  <si>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</si>
  <si>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</si>
  <si>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</si>
  <si>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</si>
  <si>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</si>
  <si>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</si>
  <si>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</si>
  <si>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</si>
  <si>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</si>
  <si>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</si>
  <si>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</si>
  <si>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</si>
  <si>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</si>
  <si>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</si>
  <si>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</si>
  <si>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</si>
  <si>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</si>
  <si>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</si>
  <si>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</si>
  <si>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</si>
  <si>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</si>
  <si>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</si>
  <si>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</si>
  <si>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</si>
  <si>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</si>
  <si>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</si>
  <si>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</si>
  <si>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</si>
  <si>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</si>
  <si>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</si>
  <si>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</si>
  <si>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</si>
  <si>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</si>
  <si>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</si>
  <si>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</si>
  <si>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</si>
  <si>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</si>
  <si>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</si>
  <si>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</si>
  <si>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</si>
  <si>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</si>
  <si>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</si>
  <si>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</si>
  <si>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</si>
  <si>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</si>
  <si>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</si>
  <si>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</si>
  <si>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</si>
  <si>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</si>
  <si>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</si>
  <si>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</si>
  <si>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</si>
  <si>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</si>
  <si>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</si>
  <si>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</si>
  <si>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</si>
  <si>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</si>
  <si>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</si>
  <si>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</si>
  <si>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</si>
  <si>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</si>
  <si>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</si>
  <si>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</si>
  <si>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</si>
  <si>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</si>
  <si>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</si>
  <si>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</si>
  <si>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</si>
  <si>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</si>
  <si>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</si>
  <si>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</si>
  <si>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</si>
  <si>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</si>
  <si>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</si>
  <si>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</si>
  <si>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</si>
  <si>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</si>
  <si>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</si>
  <si>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</si>
  <si>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</si>
  <si>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</si>
  <si>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</si>
  <si>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</si>
  <si>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</si>
  <si>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</si>
  <si>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</si>
  <si>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</si>
  <si>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</si>
  <si>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</si>
  <si>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</si>
  <si>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</si>
  <si>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</si>
  <si>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</si>
  <si>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</si>
  <si>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</si>
  <si>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</si>
  <si>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</si>
  <si>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</si>
  <si>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</si>
  <si>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</si>
  <si>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</si>
  <si>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</si>
  <si>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</si>
  <si>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</si>
  <si>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</si>
  <si>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</si>
  <si>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</si>
  <si>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</si>
  <si>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</si>
  <si>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</si>
  <si>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</si>
  <si>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</si>
  <si>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</si>
  <si>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</si>
  <si>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</si>
  <si>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</si>
  <si>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</si>
  <si>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</si>
  <si>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</si>
  <si>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</si>
  <si>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</si>
  <si>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</si>
  <si>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</si>
  <si>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</si>
  <si>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</si>
  <si>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</si>
  <si>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</si>
  <si>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</si>
  <si>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</si>
  <si>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</si>
  <si>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</si>
  <si>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</si>
  <si>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</si>
  <si>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</si>
  <si>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</si>
  <si>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</si>
  <si>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</si>
  <si>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</si>
  <si>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</si>
  <si>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</si>
  <si>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</si>
  <si>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</si>
  <si>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</si>
  <si>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</si>
  <si>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</si>
  <si>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</si>
  <si>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</si>
  <si>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</si>
  <si>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</si>
  <si>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</si>
  <si>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</si>
  <si>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</si>
  <si>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</si>
  <si>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</si>
  <si>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</si>
  <si>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</si>
  <si>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</si>
  <si>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</si>
  <si>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</si>
  <si>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</si>
  <si>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</si>
  <si>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</si>
  <si>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</si>
  <si>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</si>
  <si>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</si>
  <si>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</si>
  <si>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</si>
  <si>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</si>
  <si>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</si>
  <si>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</si>
  <si>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</si>
  <si>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</si>
  <si>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</si>
  <si>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</si>
  <si>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</si>
  <si>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</si>
  <si>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</si>
  <si>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</si>
  <si>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</si>
  <si>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</si>
  <si>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</si>
  <si>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</si>
  <si>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</si>
  <si>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</si>
  <si>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</si>
  <si>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</si>
  <si>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</si>
  <si>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</si>
  <si>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</si>
  <si>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</si>
  <si>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</si>
  <si>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</si>
  <si>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</si>
  <si>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</si>
  <si>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</si>
  <si>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</si>
  <si>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</si>
  <si>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</si>
  <si>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</si>
  <si>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</si>
  <si>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</si>
  <si>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</si>
  <si>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</si>
  <si>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</si>
  <si>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</si>
  <si>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</si>
  <si>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</si>
  <si>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</si>
  <si>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</si>
  <si>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</si>
  <si>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</si>
  <si>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</si>
  <si>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</si>
  <si>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</si>
  <si>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</si>
  <si>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</si>
  <si>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</si>
  <si>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</si>
  <si>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</si>
  <si>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</si>
  <si>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</si>
  <si>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</si>
  <si>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</si>
  <si>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</si>
  <si>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</si>
  <si>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</si>
  <si>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</si>
  <si>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</si>
  <si>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</si>
  <si>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</si>
  <si>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</si>
  <si>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</si>
  <si>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</si>
  <si>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</si>
  <si>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</si>
  <si>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</si>
  <si>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</si>
  <si>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</si>
  <si>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</si>
  <si>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</si>
  <si>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</si>
  <si>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</si>
  <si>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</si>
  <si>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</si>
  <si>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</si>
  <si>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</si>
  <si>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</si>
  <si>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</si>
  <si>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</si>
  <si>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</si>
  <si>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</si>
  <si>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</si>
  <si>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</si>
  <si>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</si>
  <si>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</si>
  <si>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</si>
  <si>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</si>
  <si>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</si>
  <si>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</si>
  <si>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</si>
  <si>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</si>
  <si>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</si>
  <si>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</si>
  <si>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</si>
  <si>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</si>
  <si>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</si>
  <si>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</si>
  <si>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</si>
  <si>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</si>
  <si>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</si>
  <si>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</si>
  <si>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</si>
  <si>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</si>
  <si>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</si>
  <si>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</si>
  <si>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</si>
  <si>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</si>
  <si>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</si>
  <si>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</si>
  <si>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</si>
  <si>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</si>
  <si>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</si>
  <si>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</si>
  <si>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</si>
  <si>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</si>
  <si>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</si>
  <si>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</si>
  <si>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</si>
  <si>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</si>
  <si>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</si>
  <si>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</si>
  <si>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</si>
  <si>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</si>
  <si>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</si>
  <si>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</si>
  <si>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</si>
  <si>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</si>
  <si>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</si>
  <si>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</si>
  <si>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</si>
  <si>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</si>
  <si>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</si>
  <si>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</si>
  <si>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</si>
  <si>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</si>
  <si>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</si>
  <si>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</si>
  <si>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</si>
  <si>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</si>
  <si>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</si>
  <si>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</si>
  <si>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</si>
  <si>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</si>
  <si>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</si>
  <si>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</si>
  <si>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</si>
  <si>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</si>
  <si>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</si>
  <si>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</si>
  <si>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</si>
  <si>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</si>
  <si>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</si>
  <si>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</si>
  <si>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</si>
  <si>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</si>
  <si>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</si>
  <si>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</si>
  <si>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</si>
  <si>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</si>
  <si>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</si>
  <si>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</si>
  <si>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</si>
  <si>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</si>
  <si>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</si>
  <si>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</si>
  <si>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</si>
  <si>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</si>
  <si>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</si>
  <si>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</si>
  <si>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</si>
  <si>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</si>
  <si>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</si>
  <si>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</si>
  <si>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</si>
  <si>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</si>
  <si>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</si>
  <si>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</si>
  <si>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</si>
  <si>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</si>
  <si>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</si>
  <si>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</si>
  <si>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</si>
  <si>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</si>
  <si>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</si>
  <si>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</si>
  <si>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</si>
  <si>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</si>
  <si>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</si>
  <si>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</si>
  <si>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</si>
  <si>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</si>
  <si>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</si>
  <si>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</si>
  <si>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</si>
  <si>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</si>
  <si>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</si>
  <si>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</si>
  <si>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</si>
  <si>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</si>
  <si>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</si>
  <si>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</si>
  <si>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</si>
  <si>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</si>
  <si>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</si>
  <si>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</si>
  <si>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</si>
  <si>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</si>
  <si>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</si>
  <si>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</si>
  <si>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</si>
  <si>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</si>
  <si>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</si>
  <si>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</si>
  <si>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</si>
  <si>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</si>
  <si>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</si>
  <si>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</si>
  <si>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</si>
  <si>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</si>
  <si>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</si>
  <si>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</si>
  <si>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</si>
  <si>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</si>
  <si>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</si>
  <si>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</si>
  <si>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</si>
  <si>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</si>
  <si>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</si>
  <si>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</si>
  <si>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</si>
  <si>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</si>
  <si>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</si>
  <si>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</si>
  <si>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</si>
  <si>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</si>
  <si>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</si>
  <si>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</si>
  <si>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</si>
  <si>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</si>
  <si>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</si>
  <si>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</si>
  <si>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</si>
  <si>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</si>
  <si>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</si>
  <si>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</si>
  <si>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</si>
  <si>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</si>
  <si>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</si>
  <si>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</si>
  <si>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</si>
  <si>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</si>
  <si>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</si>
  <si>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</si>
  <si>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</si>
  <si>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</si>
  <si>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</si>
  <si>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</si>
  <si>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</si>
  <si>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</si>
  <si>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</si>
  <si>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</si>
  <si>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</si>
  <si>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</si>
  <si>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</si>
  <si>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</si>
  <si>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</si>
  <si>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</si>
  <si>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</si>
  <si>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</si>
  <si>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</si>
  <si>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</si>
  <si>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</si>
  <si>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</si>
  <si>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</si>
  <si>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</si>
  <si>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</si>
  <si>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</si>
  <si>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</si>
  <si>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</si>
  <si>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</si>
  <si>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</si>
  <si>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</si>
  <si>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</si>
  <si>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</si>
  <si>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</si>
  <si>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</si>
  <si>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</si>
  <si>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</si>
  <si>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</si>
  <si>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</si>
  <si>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</si>
  <si>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</si>
  <si>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</si>
  <si>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</si>
  <si>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</si>
  <si>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</si>
  <si>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</si>
  <si>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</si>
  <si>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</si>
  <si>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</si>
  <si>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</si>
  <si>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</si>
  <si>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</si>
  <si>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</si>
  <si>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</si>
  <si>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</si>
  <si>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</si>
  <si>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</si>
  <si>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</si>
  <si>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</si>
  <si>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</si>
  <si>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</si>
  <si>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</si>
  <si>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</si>
  <si>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</si>
  <si>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</si>
  <si>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</si>
  <si>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</si>
  <si>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</si>
  <si>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</si>
  <si>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</si>
  <si>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</si>
  <si>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</si>
  <si>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</si>
  <si>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</si>
  <si>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</si>
  <si>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</si>
  <si>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</si>
  <si>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</si>
  <si>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</si>
  <si>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</si>
  <si>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</si>
  <si>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</si>
  <si>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</si>
  <si>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</si>
  <si>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</si>
  <si>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</si>
  <si>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</si>
  <si>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</si>
  <si>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</si>
  <si>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</si>
  <si>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</si>
  <si>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</si>
  <si>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</si>
  <si>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</si>
  <si>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</si>
  <si>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</si>
  <si>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</si>
  <si>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</si>
  <si>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</si>
  <si>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</si>
  <si>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</si>
  <si>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</si>
  <si>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</si>
  <si>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</si>
  <si>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</si>
  <si>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</si>
  <si>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</si>
  <si>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</si>
  <si>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</si>
  <si>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</si>
  <si>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</si>
  <si>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</si>
  <si>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</si>
  <si>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</si>
  <si>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</si>
  <si>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</si>
  <si>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</si>
  <si>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</si>
  <si>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</si>
  <si>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</si>
  <si>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</si>
  <si>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</si>
  <si>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</si>
  <si>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</si>
  <si>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</si>
  <si>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</si>
  <si>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</si>
  <si>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</si>
  <si>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</si>
  <si>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</si>
  <si>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</si>
  <si>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</si>
  <si>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</si>
  <si>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</si>
  <si>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</si>
  <si>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</si>
  <si>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</si>
  <si>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</si>
  <si>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</si>
  <si>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</si>
  <si>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</si>
  <si>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</si>
  <si>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</si>
  <si>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</si>
  <si>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</si>
  <si>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</si>
  <si>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</si>
  <si>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</si>
  <si>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</si>
  <si>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</si>
  <si>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</si>
  <si>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</si>
  <si>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</si>
  <si>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</si>
  <si>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</si>
  <si>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</si>
  <si>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</si>
  <si>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</si>
  <si>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</si>
  <si>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</si>
  <si>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</si>
  <si>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</si>
  <si>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</si>
  <si>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</si>
  <si>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</si>
  <si>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</si>
  <si>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</si>
  <si>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</si>
  <si>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</si>
  <si>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</si>
  <si>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</si>
  <si>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</si>
  <si>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</si>
  <si>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</si>
  <si>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</si>
  <si>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</si>
  <si>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</si>
  <si>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</si>
  <si>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</si>
  <si>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</si>
  <si>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</si>
  <si>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</si>
  <si>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</si>
  <si>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</si>
  <si>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</si>
  <si>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</si>
  <si>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</si>
  <si>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</si>
  <si>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</si>
  <si>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</si>
  <si>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</si>
  <si>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</si>
  <si>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</si>
  <si>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</si>
  <si>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</si>
  <si>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</si>
  <si>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</si>
  <si>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</si>
  <si>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</si>
  <si>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</si>
  <si>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</si>
  <si>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</si>
  <si>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</si>
  <si>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</si>
  <si>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</si>
  <si>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</si>
  <si>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</si>
  <si>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</si>
  <si>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</si>
  <si>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</si>
  <si>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</si>
  <si>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</si>
  <si>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</si>
  <si>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</si>
  <si>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</si>
  <si>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</si>
  <si>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</si>
  <si>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</si>
  <si>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</si>
  <si>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</si>
  <si>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</si>
  <si>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</si>
  <si>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</si>
  <si>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</si>
  <si>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</si>
  <si>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</si>
  <si>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</si>
  <si>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</si>
  <si>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</si>
  <si>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</si>
  <si>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</si>
  <si>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</si>
  <si>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</si>
  <si>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</si>
  <si>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</si>
  <si>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</si>
  <si>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</si>
  <si>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</si>
  <si>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</si>
  <si>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</si>
  <si>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</si>
  <si>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</si>
  <si>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</si>
  <si>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</si>
  <si>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</si>
  <si>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</si>
  <si>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</si>
  <si>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</si>
  <si>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</si>
  <si>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</si>
  <si>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</si>
  <si>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</si>
  <si>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</si>
  <si>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</si>
  <si>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</si>
  <si>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</si>
  <si>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</si>
  <si>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</si>
  <si>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</si>
  <si>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</si>
  <si>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</si>
  <si>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</si>
  <si>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</si>
  <si>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</si>
  <si>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</si>
  <si>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</si>
  <si>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</si>
  <si>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</si>
  <si>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</si>
  <si>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</si>
  <si>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</si>
  <si>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</si>
  <si>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</si>
  <si>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</si>
  <si>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</si>
  <si>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</si>
  <si>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</si>
  <si>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</si>
  <si>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</si>
  <si>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</si>
  <si>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</si>
  <si>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</si>
  <si>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</si>
  <si>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</si>
  <si>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</si>
  <si>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</si>
  <si>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</si>
  <si>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</si>
  <si>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</si>
  <si>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</si>
  <si>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</si>
  <si>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</si>
  <si>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</si>
  <si>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</si>
  <si>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</si>
  <si>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</si>
  <si>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</si>
  <si>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</si>
  <si>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</si>
  <si>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</si>
  <si>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</si>
  <si>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</si>
  <si>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</si>
  <si>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</si>
  <si>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</si>
  <si>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</si>
  <si>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</si>
  <si>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</si>
  <si>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</si>
  <si>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</si>
  <si>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</si>
  <si>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</si>
  <si>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</si>
  <si>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</si>
  <si>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</si>
  <si>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</si>
  <si>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</si>
  <si>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</si>
  <si>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</si>
  <si>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</si>
  <si>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</si>
  <si>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</si>
  <si>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</si>
  <si>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</si>
  <si>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</si>
  <si>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</si>
  <si>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</si>
  <si>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</si>
  <si>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</si>
  <si>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</si>
  <si>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</si>
  <si>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</si>
  <si>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</si>
  <si>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</si>
  <si>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</si>
  <si>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</si>
  <si>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</si>
  <si>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</si>
  <si>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</si>
  <si>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</si>
  <si>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</si>
  <si>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</si>
  <si>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</si>
  <si>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</si>
  <si>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</si>
  <si>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</si>
  <si>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</si>
  <si>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</si>
  <si>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</si>
  <si>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</si>
  <si>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</si>
  <si>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</si>
  <si>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</si>
  <si>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</si>
  <si>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</si>
  <si>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</si>
  <si>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</si>
  <si>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</si>
  <si>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</si>
  <si>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</si>
  <si>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</si>
  <si>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</si>
  <si>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</si>
  <si>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</si>
  <si>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</si>
  <si>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</si>
  <si>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</si>
  <si>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</si>
  <si>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</si>
  <si>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</si>
  <si>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</si>
  <si>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</si>
  <si>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</si>
  <si>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</si>
  <si>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</si>
  <si>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</si>
  <si>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</si>
  <si>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</si>
  <si>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</si>
  <si>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</si>
  <si>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</si>
  <si>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</si>
  <si>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</si>
  <si>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</si>
  <si>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</si>
  <si>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</si>
  <si>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</si>
  <si>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</si>
  <si>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</si>
  <si>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</si>
  <si>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</si>
  <si>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</si>
  <si>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</si>
  <si>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</si>
  <si>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</si>
  <si>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</si>
  <si>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</si>
  <si>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</si>
  <si>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</si>
  <si>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</si>
  <si>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</si>
  <si>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</si>
  <si>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</si>
  <si>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</si>
  <si>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</si>
  <si>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</si>
  <si>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</si>
  <si>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</si>
  <si>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</si>
  <si>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</si>
  <si>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</si>
  <si>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</si>
  <si>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</si>
  <si>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</si>
  <si>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</si>
  <si>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</si>
  <si>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</si>
  <si>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</si>
  <si>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</si>
  <si>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</si>
  <si>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</si>
  <si>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</si>
  <si>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</si>
  <si>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</si>
  <si>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</si>
  <si>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</si>
  <si>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</si>
  <si>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</si>
  <si>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</si>
  <si>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</si>
  <si>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</si>
  <si>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</si>
  <si>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</si>
  <si>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</si>
  <si>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</si>
  <si>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</si>
  <si>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</si>
  <si>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</si>
  <si>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</si>
  <si>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</si>
  <si>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</si>
  <si>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</si>
  <si>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</si>
  <si>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</si>
  <si>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</si>
  <si>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</si>
  <si>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</si>
  <si>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</si>
  <si>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</si>
  <si>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</si>
  <si>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</si>
  <si>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</si>
  <si>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</si>
  <si>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</si>
  <si>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</si>
  <si>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</si>
  <si>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</si>
  <si>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</si>
  <si>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</si>
  <si>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</si>
  <si>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</si>
  <si>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</si>
  <si>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</si>
  <si>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</si>
  <si>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</si>
  <si>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</si>
  <si>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</si>
  <si>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</si>
  <si>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</si>
  <si>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</si>
  <si>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</si>
  <si>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</si>
  <si>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</si>
  <si>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</si>
  <si>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</si>
  <si>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</si>
  <si>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</si>
  <si>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</si>
  <si>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</si>
  <si>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</si>
  <si>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</si>
  <si>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</si>
  <si>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</si>
  <si>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</si>
  <si>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</si>
  <si>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</si>
  <si>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</si>
  <si>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</si>
  <si>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</si>
  <si>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</si>
  <si>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</si>
  <si>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</si>
  <si>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</si>
  <si>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</si>
  <si>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</si>
  <si>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</si>
  <si>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</si>
  <si>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</si>
  <si>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</si>
  <si>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</si>
  <si>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</si>
  <si>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</si>
  <si>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</si>
  <si>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</si>
  <si>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</si>
  <si>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</si>
  <si>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</si>
  <si>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</si>
  <si>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</si>
  <si>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</si>
  <si>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</si>
  <si>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</si>
  <si>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</si>
  <si>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</si>
  <si>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</si>
  <si>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</si>
  <si>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</si>
  <si>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</si>
  <si>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</si>
  <si>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</si>
  <si>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</si>
  <si>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</si>
  <si>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</si>
  <si>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</si>
  <si>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</si>
  <si>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</si>
  <si>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</si>
  <si>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</si>
  <si>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</si>
  <si>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</si>
  <si>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</si>
  <si>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</si>
  <si>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</si>
  <si>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</si>
  <si>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</si>
  <si>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</si>
  <si>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</si>
  <si>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</si>
  <si>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</si>
  <si>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</si>
  <si>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</si>
  <si>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</si>
  <si>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</si>
  <si>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</si>
  <si>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</si>
  <si>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</si>
  <si>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</si>
  <si>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</si>
  <si>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</si>
  <si>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</si>
  <si>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</si>
  <si>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</si>
  <si>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</si>
  <si>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</si>
  <si>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</si>
  <si>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</si>
  <si>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</si>
  <si>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</si>
  <si>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</si>
  <si>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</si>
  <si>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</si>
  <si>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</si>
  <si>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</si>
  <si>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</si>
  <si>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</si>
  <si>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</si>
  <si>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</si>
  <si>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</si>
  <si>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</si>
  <si>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</si>
  <si>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</si>
  <si>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</si>
  <si>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</si>
  <si>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</si>
  <si>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</si>
  <si>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</si>
  <si>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</si>
  <si>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</si>
  <si>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</si>
  <si>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</si>
  <si>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</si>
  <si>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</si>
  <si>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</si>
  <si>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</si>
  <si>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</si>
  <si>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</si>
  <si>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</si>
  <si>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</si>
  <si>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</si>
  <si>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</si>
  <si>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</si>
  <si>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</si>
  <si>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</si>
  <si>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</si>
  <si>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</si>
  <si>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</si>
  <si>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</si>
  <si>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</si>
  <si>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</si>
  <si>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</si>
  <si>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</si>
  <si>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</si>
  <si>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</si>
  <si>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</si>
  <si>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</si>
  <si>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</si>
  <si>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</si>
  <si>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</si>
  <si>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</si>
  <si>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</si>
  <si>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</si>
  <si>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</si>
  <si>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</si>
  <si>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</si>
  <si>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</si>
  <si>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</si>
  <si>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</si>
  <si>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</si>
  <si>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</si>
  <si>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</si>
  <si>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</si>
  <si>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</si>
  <si>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</si>
  <si>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</si>
  <si>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</si>
  <si>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</si>
  <si>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</si>
  <si>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</si>
  <si>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</si>
  <si>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</si>
  <si>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</si>
  <si>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</si>
  <si>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</si>
  <si>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</si>
  <si>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</si>
  <si>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</si>
  <si>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</si>
  <si>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</si>
  <si>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</si>
  <si>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</si>
  <si>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</si>
  <si>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</si>
  <si>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</si>
  <si>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</si>
  <si>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</si>
  <si>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</si>
  <si>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</si>
  <si>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</si>
  <si>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</si>
  <si>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</si>
  <si>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</si>
  <si>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</si>
  <si>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</si>
  <si>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</si>
  <si>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</si>
  <si>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</si>
  <si>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</si>
  <si>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</si>
  <si>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</si>
  <si>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</si>
  <si>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</si>
  <si>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</si>
  <si>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</si>
  <si>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</si>
  <si>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</si>
  <si>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</si>
  <si>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</si>
  <si>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</si>
  <si>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</si>
  <si>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</si>
  <si>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</si>
  <si>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</si>
  <si>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</si>
  <si>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</si>
  <si>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</si>
  <si>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</si>
  <si>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</si>
  <si>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</si>
  <si>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</si>
  <si>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</si>
  <si>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</si>
  <si>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</si>
  <si>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</si>
  <si>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</si>
  <si>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</si>
  <si>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</si>
  <si>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</si>
  <si>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</si>
  <si>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</si>
  <si>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</si>
  <si>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</si>
  <si>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</si>
  <si>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</si>
  <si>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</si>
  <si>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</si>
  <si>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</si>
  <si>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</si>
  <si>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</si>
  <si>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</si>
  <si>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</si>
  <si>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</si>
  <si>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</si>
  <si>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</si>
  <si>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</si>
  <si>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</si>
  <si>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</si>
  <si>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</si>
  <si>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</si>
  <si>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</si>
  <si>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</si>
  <si>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</si>
  <si>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</si>
  <si>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</si>
  <si>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</si>
  <si>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</si>
  <si>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</si>
  <si>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</si>
  <si>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</si>
  <si>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</si>
  <si>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</si>
  <si>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</si>
  <si>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</si>
  <si>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</si>
  <si>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</si>
  <si>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</si>
  <si>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</si>
  <si>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</si>
  <si>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</si>
  <si>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</si>
  <si>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</si>
  <si>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</si>
  <si>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</si>
  <si>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</si>
  <si>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</si>
  <si>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</si>
  <si>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</si>
  <si>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</si>
  <si>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</si>
  <si>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</si>
  <si>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</si>
  <si>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</si>
  <si>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</si>
  <si>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</si>
  <si>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</si>
  <si>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</si>
  <si>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</si>
  <si>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</si>
  <si>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</si>
  <si>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</si>
  <si>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</si>
  <si>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</si>
  <si>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</si>
  <si>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</si>
  <si>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</si>
  <si>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</si>
  <si>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</si>
  <si>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</si>
  <si>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</si>
  <si>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</si>
  <si>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</si>
  <si>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</si>
  <si>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</si>
  <si>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</si>
  <si>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</si>
  <si>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</si>
  <si>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</si>
  <si>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</si>
  <si>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</si>
  <si>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</si>
  <si>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</si>
  <si>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</si>
  <si>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</si>
  <si>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</si>
  <si>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</si>
  <si>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</si>
  <si>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</si>
  <si>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</si>
  <si>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</si>
  <si>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</si>
  <si>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</si>
  <si>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</si>
  <si>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</si>
  <si>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</si>
  <si>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</si>
  <si>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</si>
  <si>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</si>
  <si>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</si>
  <si>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</si>
  <si>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</si>
  <si>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</si>
  <si>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</si>
  <si>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</si>
  <si>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</si>
  <si>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</si>
  <si>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</si>
  <si>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</si>
  <si>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</si>
  <si>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</si>
  <si>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</si>
  <si>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</si>
  <si>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</si>
  <si>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</si>
  <si>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</si>
  <si>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</si>
  <si>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</si>
  <si>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</si>
  <si>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</si>
  <si>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</si>
  <si>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</si>
  <si>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</si>
  <si>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</si>
  <si>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</si>
  <si>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</si>
  <si>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</si>
  <si>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</si>
  <si>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</si>
  <si>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</si>
  <si>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</si>
  <si>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</si>
  <si>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</si>
  <si>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</si>
  <si>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</si>
  <si>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</si>
  <si>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</si>
  <si>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</si>
  <si>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</si>
  <si>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</si>
  <si>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</si>
  <si>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</si>
  <si>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</si>
  <si>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</si>
  <si>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</si>
  <si>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</si>
  <si>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</si>
  <si>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</si>
  <si>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</si>
  <si>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</si>
  <si>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</si>
  <si>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</si>
  <si>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</si>
  <si>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</si>
  <si>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</si>
  <si>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</si>
  <si>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</si>
  <si>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</si>
  <si>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</si>
  <si>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</si>
  <si>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</si>
  <si>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</si>
  <si>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</si>
  <si>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</si>
  <si>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</si>
  <si>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</si>
  <si>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</si>
  <si>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</si>
  <si>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</si>
  <si>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</si>
  <si>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</si>
  <si>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</si>
  <si>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</si>
  <si>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</si>
  <si>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</si>
  <si>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</si>
  <si>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</si>
  <si>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</si>
  <si>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</si>
  <si>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</si>
  <si>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</si>
  <si>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</si>
  <si>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</si>
  <si>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</si>
  <si>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</si>
  <si>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</si>
  <si>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</si>
  <si>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</si>
  <si>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</si>
  <si>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</si>
  <si>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</si>
  <si>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</si>
  <si>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</si>
  <si>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</si>
  <si>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</si>
  <si>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</si>
  <si>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</si>
  <si>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</si>
  <si>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</si>
  <si>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</si>
  <si>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</si>
  <si>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</si>
  <si>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</si>
  <si>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</si>
  <si>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</si>
  <si>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</si>
  <si>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</si>
  <si>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</si>
  <si>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</si>
  <si>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</si>
  <si>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</si>
  <si>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</si>
  <si>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</si>
  <si>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</si>
  <si>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</si>
  <si>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</si>
  <si>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</si>
  <si>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</si>
  <si>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</si>
  <si>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</si>
  <si>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</si>
  <si>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</si>
  <si>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</si>
  <si>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</si>
  <si>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</si>
  <si>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</si>
  <si>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</si>
  <si>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</si>
  <si>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</si>
  <si>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</si>
  <si>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</si>
  <si>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</si>
  <si>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</si>
  <si>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</si>
  <si>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</si>
  <si>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</si>
  <si>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</si>
  <si>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</si>
  <si>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</si>
  <si>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</si>
  <si>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</si>
  <si>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</si>
  <si>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</si>
  <si>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</si>
  <si>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</si>
  <si>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</si>
  <si>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</si>
  <si>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</si>
  <si>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</si>
  <si>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</si>
  <si>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</si>
  <si>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</si>
  <si>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</si>
  <si>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</si>
  <si>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</si>
  <si>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</si>
  <si>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</si>
  <si>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</si>
  <si>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</si>
  <si>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</si>
  <si>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</si>
  <si>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</si>
  <si>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</si>
  <si>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</si>
  <si>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</si>
  <si>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</si>
  <si>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</si>
  <si>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</si>
  <si>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</si>
  <si>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</si>
  <si>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</si>
  <si>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</si>
  <si>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</si>
  <si>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</si>
  <si>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</si>
  <si>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</si>
  <si>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</si>
  <si>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</si>
  <si>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</si>
  <si>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</si>
  <si>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</si>
  <si>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</si>
  <si>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</si>
  <si>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</si>
  <si>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</si>
  <si>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</si>
  <si>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</si>
  <si>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</si>
  <si>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</si>
  <si>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</si>
  <si>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</si>
  <si>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</si>
  <si>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</si>
  <si>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</si>
  <si>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</si>
  <si>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</si>
  <si>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</si>
  <si>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</si>
  <si>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</si>
  <si>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</si>
  <si>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</si>
  <si>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</si>
  <si>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</si>
  <si>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</si>
  <si>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</si>
  <si>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</si>
  <si>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</si>
  <si>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</si>
  <si>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</si>
  <si>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</si>
  <si>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</si>
  <si>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</si>
  <si>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</si>
  <si>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</si>
  <si>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</si>
  <si>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</si>
  <si>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</si>
  <si>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</si>
  <si>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</si>
  <si>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</si>
  <si>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</si>
  <si>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</si>
  <si>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</si>
  <si>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</si>
  <si>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</si>
  <si>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</si>
  <si>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</si>
  <si>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</si>
  <si>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</si>
  <si>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</si>
  <si>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</si>
  <si>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</si>
  <si>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</si>
  <si>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</si>
  <si>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</si>
  <si>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</si>
  <si>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</si>
  <si>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</si>
  <si>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</si>
  <si>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</si>
  <si>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</si>
  <si>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</si>
  <si>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</si>
  <si>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</si>
  <si>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</si>
  <si>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</si>
  <si>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</si>
  <si>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</si>
  <si>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</si>
  <si>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</si>
  <si>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</si>
  <si>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</si>
  <si>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</si>
  <si>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</si>
  <si>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</si>
  <si>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</si>
  <si>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</si>
  <si>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</si>
  <si>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</si>
  <si>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</si>
  <si>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</si>
  <si>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</si>
  <si>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</si>
  <si>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</si>
  <si>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</si>
  <si>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</si>
  <si>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</si>
  <si>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</si>
  <si>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</si>
  <si>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</si>
  <si>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</si>
  <si>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</si>
  <si>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</si>
  <si>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</si>
  <si>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</si>
  <si>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</si>
  <si>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</si>
  <si>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</si>
  <si>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</si>
  <si>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</si>
  <si>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</si>
  <si>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</si>
  <si>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</si>
  <si>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</si>
  <si>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</si>
  <si>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</si>
  <si>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</si>
  <si>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</si>
  <si>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</si>
  <si>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</si>
  <si>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</si>
  <si>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</si>
  <si>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</si>
  <si>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</si>
  <si>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</si>
  <si>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</si>
  <si>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</si>
  <si>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</si>
  <si>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</si>
  <si>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</si>
  <si>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</si>
  <si>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</si>
  <si>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</si>
  <si>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</si>
  <si>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</si>
  <si>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</si>
  <si>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</si>
  <si>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</si>
  <si>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</si>
  <si>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</si>
  <si>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</si>
  <si>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</si>
  <si>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</si>
  <si>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</si>
  <si>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</si>
  <si>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</si>
  <si>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</si>
  <si>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</si>
  <si>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</si>
  <si>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</si>
  <si>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</si>
  <si>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</si>
  <si>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</si>
  <si>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</si>
  <si>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</si>
  <si>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</si>
  <si>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</si>
  <si>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</si>
  <si>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</si>
  <si>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</si>
  <si>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</si>
  <si>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</si>
  <si>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</si>
  <si>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</si>
  <si>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</si>
  <si>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</si>
  <si>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</si>
  <si>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</si>
  <si>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</si>
  <si>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</si>
  <si>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</si>
  <si>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</si>
  <si>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</si>
  <si>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</si>
  <si>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</si>
  <si>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</si>
  <si>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</si>
  <si>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</si>
  <si>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</si>
  <si>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</si>
  <si>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</si>
  <si>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</si>
  <si>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</si>
  <si>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</si>
  <si>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</si>
  <si>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</si>
  <si>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</si>
  <si>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</si>
  <si>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</si>
  <si>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</si>
  <si>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</si>
  <si>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</si>
  <si>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</si>
  <si>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</si>
  <si>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</si>
  <si>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</si>
  <si>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</si>
  <si>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</si>
  <si>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</si>
  <si>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</si>
  <si>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</si>
  <si>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</si>
  <si>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</si>
  <si>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</si>
  <si>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</si>
  <si>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</si>
  <si>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</si>
  <si>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</si>
  <si>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</si>
  <si>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</si>
  <si>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</si>
  <si>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</si>
  <si>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</si>
  <si>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</si>
  <si>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</si>
  <si>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</si>
  <si>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</si>
  <si>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</si>
  <si>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</si>
  <si>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</si>
  <si>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</si>
  <si>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</si>
  <si>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</si>
  <si>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</si>
  <si>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</si>
  <si>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</si>
  <si>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</si>
  <si>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</si>
  <si>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</si>
  <si>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</si>
  <si>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</si>
  <si>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</si>
  <si>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</si>
  <si>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</si>
  <si>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</si>
  <si>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</si>
  <si>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</si>
  <si>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</si>
  <si>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</si>
  <si>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</si>
  <si>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</si>
  <si>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</si>
  <si>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</si>
  <si>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</si>
  <si>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</si>
  <si>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</si>
  <si>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</si>
  <si>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</si>
  <si>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</si>
  <si>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</si>
  <si>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</si>
  <si>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</si>
  <si>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</si>
  <si>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</si>
  <si>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</si>
  <si>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</si>
  <si>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</si>
  <si>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</si>
  <si>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</si>
  <si>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</si>
  <si>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</si>
  <si>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</si>
  <si>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</si>
  <si>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</si>
  <si>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</si>
  <si>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</si>
  <si>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</si>
  <si>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</si>
  <si>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</si>
  <si>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</si>
  <si>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</si>
  <si>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</si>
  <si>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</si>
  <si>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</si>
  <si>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</si>
  <si>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</si>
  <si>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</si>
  <si>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</si>
  <si>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</si>
  <si>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</si>
  <si>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</si>
  <si>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</si>
  <si>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</si>
  <si>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</si>
  <si>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</si>
  <si>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</si>
  <si>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</si>
  <si>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</si>
  <si>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</si>
  <si>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</si>
  <si>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</si>
  <si>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</si>
  <si>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</si>
  <si>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</si>
  <si>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</si>
  <si>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</si>
  <si>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</si>
  <si>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</si>
  <si>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</si>
  <si>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</si>
  <si>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</si>
  <si>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</si>
  <si>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</si>
  <si>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</si>
  <si>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</si>
  <si>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</si>
  <si>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</si>
  <si>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</si>
  <si>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</si>
  <si>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</si>
  <si>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</si>
  <si>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</si>
  <si>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</si>
  <si>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</si>
  <si>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</si>
  <si>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</si>
  <si>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</si>
  <si>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</si>
  <si>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</si>
  <si>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</si>
  <si>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</si>
  <si>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</si>
  <si>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</si>
  <si>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</si>
  <si>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</si>
  <si>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</si>
  <si>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</si>
  <si>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</si>
  <si>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</si>
  <si>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</si>
  <si>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</si>
  <si>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</si>
  <si>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</si>
  <si>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</si>
  <si>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</si>
  <si>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</si>
  <si>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</si>
  <si>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</si>
  <si>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</si>
  <si>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</si>
  <si>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</si>
  <si>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</si>
  <si>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</si>
  <si>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</si>
  <si>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</si>
  <si>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</si>
  <si>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</si>
  <si>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</si>
  <si>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</si>
  <si>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</si>
  <si>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</si>
  <si>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</si>
  <si>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</si>
  <si>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</si>
  <si>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</si>
  <si>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</si>
  <si>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</si>
  <si>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</si>
  <si>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</si>
  <si>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</si>
  <si>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</si>
  <si>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</si>
  <si>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</si>
  <si>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</si>
  <si>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</si>
  <si>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</si>
  <si>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</si>
  <si>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</si>
  <si>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</si>
  <si>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</si>
  <si>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</si>
  <si>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</si>
  <si>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</si>
  <si>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</si>
  <si>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</si>
  <si>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</si>
  <si>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</si>
  <si>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</si>
  <si>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</si>
  <si>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</si>
  <si>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</si>
  <si>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</si>
  <si>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</si>
  <si>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</si>
  <si>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</si>
  <si>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</si>
  <si>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</si>
  <si>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</si>
  <si>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</si>
  <si>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</si>
  <si>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</si>
  <si>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</si>
  <si>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</si>
  <si>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</si>
  <si>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</si>
  <si>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</si>
  <si>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</si>
  <si>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</si>
  <si>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</si>
  <si>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</si>
  <si>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</si>
  <si>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</si>
  <si>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</si>
  <si>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</si>
  <si>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</si>
  <si>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</si>
  <si>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</si>
  <si>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</si>
  <si>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</si>
  <si>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</si>
  <si>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</si>
  <si>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</si>
  <si>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</si>
  <si>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</si>
  <si>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</si>
  <si>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</si>
  <si>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</si>
  <si>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</si>
  <si>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</si>
  <si>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</si>
  <si>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</si>
  <si>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</si>
  <si>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</si>
  <si>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</si>
  <si>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</si>
  <si>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</si>
  <si>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</si>
  <si>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</si>
  <si>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</si>
  <si>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</si>
  <si>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</si>
  <si>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</si>
  <si>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</si>
  <si>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</si>
  <si>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</si>
  <si>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</si>
  <si>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</si>
  <si>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</si>
  <si>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</si>
  <si>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</si>
  <si>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</si>
  <si>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</si>
  <si>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</si>
  <si>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</si>
  <si>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</si>
  <si>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</si>
  <si>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</si>
  <si>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</si>
  <si>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</si>
  <si>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</si>
  <si>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</si>
  <si>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</si>
  <si>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</si>
  <si>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</si>
  <si>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</si>
  <si>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</si>
  <si>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</si>
  <si>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</si>
  <si>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</si>
  <si>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</si>
  <si>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</si>
  <si>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</si>
  <si>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</si>
  <si>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</si>
  <si>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</si>
  <si>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</si>
  <si>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</si>
  <si>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</si>
  <si>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</si>
  <si>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</si>
  <si>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</si>
  <si>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</si>
  <si>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</si>
  <si>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</si>
  <si>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</si>
  <si>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</si>
  <si>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</si>
  <si>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</si>
  <si>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</si>
  <si>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</si>
  <si>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</si>
  <si>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</si>
  <si>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</si>
  <si>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</si>
  <si>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</si>
  <si>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</si>
  <si>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</si>
  <si>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</si>
  <si>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</si>
  <si>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</si>
  <si>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</si>
  <si>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</si>
  <si>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</si>
  <si>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</si>
  <si>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</si>
  <si>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</si>
  <si>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</si>
  <si>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</si>
  <si>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</si>
  <si>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</si>
  <si>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</si>
  <si>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</si>
  <si>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</si>
  <si>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</si>
  <si>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</si>
  <si>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</si>
  <si>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</si>
  <si>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</si>
  <si>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</si>
  <si>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</si>
  <si>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</si>
  <si>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</si>
  <si>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</si>
  <si>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</si>
  <si>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</si>
  <si>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</si>
  <si>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</si>
  <si>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</si>
  <si>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</si>
  <si>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</si>
  <si>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</si>
  <si>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</si>
  <si>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</si>
  <si>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</si>
  <si>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</si>
  <si>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</si>
  <si>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</si>
  <si>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</si>
  <si>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</si>
  <si>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</si>
  <si>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</si>
  <si>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</si>
  <si>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</si>
  <si>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</si>
  <si>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</si>
  <si>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</si>
  <si>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</si>
  <si>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</si>
  <si>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</si>
  <si>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</si>
  <si>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</si>
  <si>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</si>
  <si>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</si>
  <si>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</si>
  <si>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</si>
  <si>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</si>
  <si>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</si>
  <si>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</si>
  <si>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</si>
  <si>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</si>
  <si>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</si>
  <si>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</si>
  <si>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</si>
  <si>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</si>
  <si>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</si>
  <si>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</si>
  <si>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</si>
  <si>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</si>
  <si>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</si>
  <si>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</si>
  <si>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</si>
  <si>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</si>
  <si>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</si>
  <si>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</si>
  <si>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</si>
  <si>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</si>
  <si>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</si>
  <si>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</si>
  <si>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</si>
  <si>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</si>
  <si>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</si>
  <si>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</si>
  <si>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</si>
  <si>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</si>
  <si>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</si>
  <si>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</si>
  <si>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</si>
  <si>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</si>
  <si>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</si>
  <si>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</si>
  <si>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</si>
  <si>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</si>
  <si>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</si>
  <si>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</si>
  <si>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</si>
  <si>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</si>
  <si>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</si>
  <si>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</si>
  <si>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</si>
  <si>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</si>
  <si>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</si>
  <si>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</si>
  <si>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</si>
  <si>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</si>
  <si>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</si>
  <si>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</si>
  <si>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</si>
  <si>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</si>
  <si>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</si>
  <si>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</si>
  <si>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</si>
  <si>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</si>
  <si>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</si>
  <si>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</si>
  <si>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</si>
  <si>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</si>
  <si>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</si>
  <si>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</si>
  <si>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</si>
  <si>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</si>
  <si>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</si>
  <si>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</si>
  <si>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</si>
  <si>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</si>
  <si>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</si>
  <si>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</si>
  <si>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</si>
  <si>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</si>
  <si>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</si>
  <si>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</si>
  <si>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</si>
  <si>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</si>
  <si>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</si>
  <si>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</si>
  <si>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</si>
  <si>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</si>
  <si>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</si>
  <si>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</si>
  <si>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</si>
  <si>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</si>
  <si>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</si>
  <si>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</si>
  <si>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</si>
  <si>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</si>
  <si>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</si>
  <si>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</si>
  <si>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</si>
  <si>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</si>
  <si>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</si>
  <si>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</si>
  <si>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</si>
  <si>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</si>
  <si>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</si>
  <si>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</si>
  <si>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</si>
  <si>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</si>
  <si>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</si>
  <si>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</si>
  <si>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</si>
  <si>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</si>
  <si>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</si>
  <si>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</si>
  <si>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</si>
  <si>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</si>
  <si>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</si>
  <si>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</si>
  <si>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</si>
  <si>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</si>
  <si>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</si>
  <si>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</si>
  <si>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</si>
  <si>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</si>
  <si>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</si>
  <si>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</si>
  <si>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</si>
  <si>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</si>
  <si>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</si>
  <si>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</si>
  <si>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</si>
  <si>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</si>
  <si>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</si>
  <si>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</si>
  <si>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</si>
  <si>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</si>
  <si>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</si>
  <si>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</si>
  <si>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</si>
  <si>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</si>
  <si>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</si>
  <si>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</si>
  <si>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</si>
  <si>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</si>
  <si>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</si>
  <si>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</si>
  <si>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</si>
  <si>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</si>
  <si>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</si>
  <si>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</si>
  <si>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</si>
  <si>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</si>
  <si>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</si>
  <si>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</si>
  <si>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</si>
  <si>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</si>
  <si>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</si>
  <si>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</si>
  <si>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</si>
  <si>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</si>
  <si>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</si>
  <si>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</si>
  <si>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</si>
  <si>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</si>
  <si>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</si>
  <si>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</si>
  <si>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</si>
  <si>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</si>
  <si>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</si>
  <si>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</si>
  <si>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</si>
  <si>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</si>
  <si>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</si>
  <si>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</si>
  <si>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</si>
  <si>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</si>
  <si>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</si>
  <si>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</si>
  <si>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</si>
  <si>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</si>
  <si>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</si>
  <si>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</si>
  <si>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</si>
  <si>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</si>
  <si>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</si>
  <si>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</si>
  <si>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</si>
  <si>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</si>
  <si>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</si>
  <si>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</si>
  <si>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</si>
  <si>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</si>
  <si>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</si>
  <si>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</si>
  <si>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</si>
  <si>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</si>
  <si>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</si>
  <si>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</si>
  <si>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</si>
  <si>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</si>
  <si>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</si>
  <si>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</si>
  <si>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</si>
  <si>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</si>
  <si>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</si>
  <si>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</si>
  <si>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</si>
  <si>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</si>
  <si>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</si>
  <si>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</si>
  <si>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</si>
  <si>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</si>
  <si>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</si>
  <si>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</si>
  <si>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</si>
  <si>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</si>
  <si>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</si>
  <si>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</si>
  <si>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</si>
  <si>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</si>
  <si>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</si>
  <si>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</si>
  <si>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</si>
  <si>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</si>
  <si>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</si>
  <si>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</si>
  <si>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</si>
  <si>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</si>
  <si>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</si>
  <si>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</si>
  <si>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</si>
  <si>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</si>
  <si>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</si>
  <si>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</si>
  <si>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</si>
  <si>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</si>
  <si>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</si>
  <si>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</si>
  <si>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</si>
  <si>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</si>
  <si>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</si>
  <si>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</si>
  <si>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</si>
  <si>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</si>
  <si>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</si>
  <si>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</si>
  <si>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</si>
  <si>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</si>
  <si>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</si>
  <si>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</si>
  <si>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</si>
  <si>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</si>
  <si>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</si>
  <si>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</si>
  <si>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</si>
  <si>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</si>
  <si>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</si>
  <si>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</si>
  <si>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</si>
  <si>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</si>
  <si>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</si>
  <si>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</si>
  <si>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</si>
  <si>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</si>
  <si>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</si>
  <si>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</si>
  <si>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</si>
  <si>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</si>
  <si>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</si>
  <si>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</si>
  <si>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</si>
  <si>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</si>
  <si>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</si>
  <si>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</si>
  <si>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</si>
  <si>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</si>
  <si>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</si>
  <si>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</si>
  <si>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</si>
  <si>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</si>
  <si>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</si>
  <si>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</si>
  <si>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</si>
  <si>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</si>
  <si>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</si>
  <si>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</si>
  <si>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</si>
  <si>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</si>
  <si>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</si>
  <si>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</si>
  <si>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</si>
  <si>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</si>
  <si>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</si>
  <si>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</si>
  <si>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</si>
  <si>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</si>
  <si>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</si>
  <si>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</si>
  <si>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</si>
  <si>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</si>
  <si>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</si>
  <si>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</si>
  <si>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</si>
  <si>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</si>
  <si>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</si>
  <si>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</si>
  <si>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</si>
  <si>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</si>
  <si>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</si>
  <si>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</si>
  <si>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</si>
  <si>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</si>
  <si>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</si>
  <si>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</si>
  <si>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</si>
  <si>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</si>
  <si>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</si>
  <si>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</si>
  <si>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</si>
  <si>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</si>
  <si>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</si>
  <si>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</si>
  <si>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</si>
  <si>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</si>
  <si>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</si>
  <si>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</si>
  <si>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</si>
  <si>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</si>
  <si>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</si>
  <si>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</si>
  <si>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</si>
  <si>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</si>
  <si>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</si>
  <si>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</si>
  <si>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</si>
  <si>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</si>
  <si>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</si>
  <si>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</si>
  <si>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</si>
  <si>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</si>
  <si>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</si>
  <si>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</si>
  <si>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</si>
  <si>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</si>
  <si>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</si>
  <si>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</si>
  <si>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</si>
  <si>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</si>
  <si>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</si>
  <si>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</si>
  <si>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</si>
  <si>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</si>
  <si>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</si>
  <si>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</si>
  <si>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</si>
  <si>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</si>
  <si>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</si>
  <si>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</si>
  <si>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</si>
  <si>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</si>
  <si>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</si>
  <si>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</si>
  <si>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</si>
  <si>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</si>
  <si>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</si>
  <si>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</si>
  <si>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</si>
  <si>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</si>
  <si>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</si>
  <si>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</si>
  <si>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</si>
  <si>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</si>
  <si>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</si>
  <si>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</si>
  <si>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</si>
  <si>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</si>
  <si>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</si>
  <si>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</si>
  <si>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</si>
  <si>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</si>
  <si>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</si>
  <si>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</si>
  <si>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</si>
  <si>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</si>
  <si>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</si>
  <si>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</si>
  <si>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</si>
  <si>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</si>
  <si>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</si>
  <si>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</si>
  <si>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</si>
  <si>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</si>
  <si>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</si>
  <si>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</si>
  <si>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</si>
  <si>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</si>
  <si>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</si>
  <si>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</si>
  <si>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</si>
  <si>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</si>
  <si>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</si>
  <si>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</si>
  <si>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</si>
  <si>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</si>
  <si>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</si>
  <si>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</si>
  <si>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</si>
  <si>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</si>
  <si>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</si>
  <si>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</si>
  <si>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</si>
  <si>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</si>
  <si>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</si>
  <si>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</si>
  <si>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</si>
  <si>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</si>
  <si>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</si>
  <si>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</si>
  <si>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</si>
  <si>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</si>
  <si>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</si>
  <si>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</si>
  <si>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</si>
  <si>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</si>
  <si>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</si>
  <si>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</si>
  <si>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</si>
  <si>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</si>
  <si>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</si>
  <si>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</si>
  <si>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</si>
  <si>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</si>
  <si>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</si>
  <si>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</si>
  <si>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</si>
  <si>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</si>
  <si>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</si>
  <si>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</si>
  <si>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</si>
  <si>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</si>
  <si>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</si>
  <si>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</si>
  <si>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</si>
  <si>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</si>
  <si>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</si>
  <si>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</si>
  <si>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</si>
  <si>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</si>
  <si>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</si>
  <si>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</si>
  <si>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</si>
  <si>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</si>
  <si>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</si>
  <si>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</si>
  <si>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</si>
  <si>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</si>
  <si>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</si>
  <si>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</si>
  <si>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</si>
  <si>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</si>
  <si>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</si>
  <si>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</si>
  <si>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</si>
  <si>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</si>
  <si>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</si>
  <si>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</si>
  <si>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</si>
  <si>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</si>
  <si>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</si>
  <si>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</si>
  <si>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</si>
  <si>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</si>
  <si>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</si>
  <si>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</si>
  <si>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</si>
  <si>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</si>
  <si>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</si>
  <si>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</si>
  <si>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</si>
  <si>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</si>
  <si>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</si>
  <si>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</si>
  <si>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</si>
  <si>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</si>
  <si>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</si>
  <si>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</si>
  <si>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</si>
  <si>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</si>
  <si>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</si>
  <si>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</si>
  <si>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</si>
  <si>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</si>
  <si>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</si>
  <si>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</si>
  <si>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</si>
  <si>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</si>
  <si>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</si>
  <si>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</si>
  <si>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</si>
  <si>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</si>
  <si>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</si>
  <si>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</si>
  <si>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</si>
  <si>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</si>
  <si>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</si>
  <si>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</si>
  <si>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</si>
  <si>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</si>
  <si>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</si>
  <si>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</si>
  <si>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</si>
  <si>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</si>
  <si>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</si>
  <si>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</si>
  <si>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</si>
  <si>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</si>
  <si>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</si>
  <si>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</si>
  <si>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</si>
  <si>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</si>
  <si>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</si>
  <si>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</si>
  <si>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</si>
  <si>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</si>
  <si>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</si>
  <si>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</si>
  <si>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</si>
  <si>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</si>
  <si>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</si>
  <si>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</si>
  <si>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</si>
  <si>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</si>
  <si>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</si>
  <si>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</si>
  <si>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</si>
  <si>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</si>
  <si>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</si>
  <si>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</si>
  <si>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</si>
  <si>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</si>
  <si>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</si>
  <si>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</si>
  <si>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</si>
  <si>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</si>
  <si>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</si>
  <si>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</si>
  <si>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</si>
  <si>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</si>
  <si>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</si>
  <si>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</si>
  <si>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</si>
  <si>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</si>
  <si>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</si>
  <si>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</si>
  <si>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</si>
  <si>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</si>
  <si>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</si>
  <si>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</si>
  <si>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</si>
  <si>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</si>
  <si>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</si>
  <si>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</si>
  <si>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</si>
  <si>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</si>
  <si>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</si>
  <si>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</si>
  <si>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</si>
  <si>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</si>
  <si>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</si>
  <si>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</si>
  <si>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</si>
  <si>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</si>
  <si>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</si>
  <si>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</si>
  <si>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</si>
  <si>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</si>
  <si>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</si>
  <si>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</si>
  <si>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</si>
  <si>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</si>
  <si>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</si>
  <si>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</si>
  <si>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</si>
  <si>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</si>
  <si>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</si>
  <si>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</si>
  <si>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</si>
  <si>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</si>
  <si>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</si>
  <si>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</si>
  <si>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</si>
  <si>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</si>
  <si>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</si>
  <si>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</si>
  <si>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</si>
  <si>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</si>
  <si>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</si>
  <si>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</si>
  <si>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</si>
  <si>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</si>
  <si>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</si>
  <si>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</si>
  <si>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</si>
  <si>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</si>
  <si>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</si>
  <si>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</si>
  <si>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</si>
  <si>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</si>
  <si>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</si>
  <si>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</si>
  <si>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</si>
  <si>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</si>
  <si>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</si>
  <si>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</si>
  <si>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</si>
  <si>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</si>
  <si>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</si>
  <si>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</si>
  <si>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</si>
  <si>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</si>
  <si>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</si>
  <si>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</si>
  <si>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</si>
  <si>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</si>
  <si>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</si>
  <si>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</si>
  <si>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</si>
  <si>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</si>
  <si>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</si>
  <si>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</si>
  <si>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</si>
  <si>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</si>
  <si>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</si>
  <si>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</si>
  <si>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</si>
  <si>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</si>
  <si>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</si>
  <si>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</si>
  <si>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</si>
  <si>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</si>
  <si>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</si>
  <si>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</si>
  <si>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</si>
  <si>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</si>
  <si>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</si>
  <si>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</si>
  <si>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</si>
  <si>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</si>
  <si>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</si>
  <si>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</si>
  <si>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</si>
  <si>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</si>
  <si>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</si>
  <si>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</si>
  <si>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</si>
  <si>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</si>
  <si>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</si>
  <si>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</si>
  <si>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</si>
  <si>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</si>
  <si>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</si>
  <si>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</si>
  <si>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</si>
  <si>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</si>
  <si>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</si>
  <si>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</si>
  <si>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</si>
  <si>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</si>
  <si>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</si>
  <si>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</si>
  <si>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</si>
  <si>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</si>
  <si>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</si>
  <si>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</si>
  <si>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</si>
  <si>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</si>
  <si>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</si>
  <si>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</si>
  <si>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</si>
  <si>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</si>
  <si>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</si>
  <si>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</si>
  <si>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</si>
  <si>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</si>
  <si>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</si>
  <si>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</si>
  <si>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</si>
  <si>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</si>
  <si>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</si>
  <si>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</si>
  <si>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</si>
  <si>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</si>
  <si>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</si>
  <si>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</si>
  <si>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</si>
  <si>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</si>
  <si>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</si>
  <si>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</si>
  <si>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</si>
  <si>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</si>
  <si>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</si>
  <si>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</si>
  <si>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</si>
  <si>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</si>
  <si>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</si>
  <si>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</si>
  <si>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</si>
  <si>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</si>
  <si>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</si>
  <si>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</si>
  <si>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</si>
  <si>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</si>
  <si>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</si>
  <si>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</si>
  <si>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</si>
  <si>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</si>
  <si>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</si>
  <si>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</si>
  <si>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</si>
  <si>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</si>
  <si>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</si>
  <si>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</si>
  <si>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</si>
  <si>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</si>
  <si>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</si>
  <si>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</si>
  <si>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</si>
  <si>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</si>
  <si>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</si>
  <si>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</si>
  <si>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</si>
  <si>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</si>
  <si>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</si>
  <si>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</si>
  <si>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</si>
  <si>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</si>
  <si>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</si>
  <si>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</si>
  <si>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</si>
  <si>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</si>
  <si>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</si>
  <si>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</si>
  <si>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</si>
  <si>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</si>
  <si>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</si>
  <si>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</si>
  <si>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</si>
  <si>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</si>
  <si>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</si>
  <si>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</si>
  <si>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</si>
  <si>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</si>
  <si>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</si>
  <si>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</si>
  <si>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</si>
  <si>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</si>
  <si>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</si>
  <si>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</si>
  <si>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</si>
  <si>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</si>
  <si>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</si>
  <si>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</si>
  <si>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</si>
  <si>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</si>
  <si>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</si>
  <si>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</si>
  <si>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</si>
  <si>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</si>
  <si>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</si>
  <si>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</si>
  <si>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</si>
  <si>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</si>
  <si>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</si>
  <si>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</si>
  <si>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</si>
  <si>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</si>
  <si>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</si>
  <si>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</si>
  <si>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</si>
  <si>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</si>
  <si>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</si>
  <si>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</si>
  <si>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</si>
  <si>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</si>
  <si>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</si>
  <si>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</si>
  <si>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</si>
  <si>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</si>
  <si>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</si>
  <si>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</si>
  <si>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</si>
  <si>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</si>
  <si>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</si>
  <si>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</si>
  <si>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</si>
  <si>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</si>
  <si>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</si>
  <si>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</si>
  <si>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</si>
  <si>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</si>
  <si>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</si>
  <si>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</si>
  <si>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</si>
  <si>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</si>
  <si>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</si>
  <si>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</si>
  <si>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</si>
  <si>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</si>
  <si>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</si>
  <si>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</si>
  <si>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</si>
  <si>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</si>
  <si>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</si>
  <si>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</si>
  <si>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</si>
  <si>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</si>
  <si>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</si>
  <si>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</si>
  <si>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</si>
  <si>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</si>
  <si>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</si>
  <si>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</si>
  <si>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</si>
  <si>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</si>
  <si>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</si>
  <si>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</si>
  <si>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</si>
  <si>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</si>
  <si>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</si>
  <si>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</si>
  <si>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</si>
  <si>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</si>
  <si>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</si>
  <si>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</si>
  <si>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</si>
  <si>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</si>
  <si>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</si>
  <si>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</si>
  <si>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</si>
  <si>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</si>
  <si>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</si>
  <si>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</si>
  <si>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</si>
  <si>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</si>
  <si>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</si>
  <si>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</si>
  <si>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</si>
  <si>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</si>
  <si>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</si>
  <si>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</si>
  <si>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</si>
  <si>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</si>
  <si>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</si>
  <si>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</si>
  <si>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</si>
  <si>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</si>
  <si>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</si>
  <si>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</si>
  <si>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</si>
  <si>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</si>
  <si>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</si>
  <si>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</si>
  <si>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</si>
  <si>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</si>
  <si>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</si>
  <si>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</si>
  <si>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</si>
  <si>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</si>
  <si>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</si>
  <si>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</si>
  <si>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</si>
  <si>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</si>
  <si>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</si>
  <si>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</si>
  <si>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</si>
  <si>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</si>
  <si>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</si>
  <si>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</si>
  <si>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</si>
  <si>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</si>
  <si>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</si>
  <si>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</si>
  <si>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</si>
  <si>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</si>
  <si>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</si>
  <si>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</si>
  <si>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</si>
  <si>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</si>
  <si>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</si>
  <si>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</si>
  <si>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</si>
  <si>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</si>
  <si>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</si>
  <si>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</si>
  <si>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</si>
  <si>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</si>
  <si>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</si>
  <si>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</si>
  <si>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</si>
  <si>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</si>
  <si>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</si>
  <si>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</si>
  <si>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</si>
  <si>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</si>
  <si>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</si>
  <si>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</si>
  <si>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</si>
  <si>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</si>
  <si>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</si>
  <si>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</si>
  <si>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</si>
  <si>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</si>
  <si>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</si>
  <si>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</si>
  <si>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</si>
  <si>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</si>
  <si>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</si>
  <si>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</si>
  <si>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</si>
  <si>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</si>
  <si>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</si>
  <si>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</si>
  <si>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</si>
  <si>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</si>
  <si>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</si>
  <si>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</si>
  <si>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</si>
  <si>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</si>
  <si>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</si>
  <si>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</si>
  <si>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</si>
  <si>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</si>
  <si>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</si>
  <si>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</si>
  <si>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</si>
  <si>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</si>
  <si>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</si>
  <si>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</si>
  <si>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</si>
  <si>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</si>
  <si>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</si>
  <si>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</si>
  <si>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</si>
  <si>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</si>
  <si>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</si>
  <si>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</si>
  <si>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</si>
  <si>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</si>
  <si>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</si>
  <si>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</si>
  <si>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</si>
  <si>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</si>
  <si>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</si>
  <si>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</si>
  <si>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</si>
  <si>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</si>
  <si>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</si>
  <si>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</si>
  <si>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</si>
  <si>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</si>
  <si>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</si>
  <si>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</si>
  <si>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</si>
  <si>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</si>
  <si>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</si>
  <si>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</si>
  <si>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</si>
  <si>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</si>
  <si>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</si>
  <si>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</si>
  <si>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</si>
  <si>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</si>
  <si>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</si>
  <si>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</si>
  <si>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</si>
  <si>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</si>
  <si>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</si>
  <si>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</si>
  <si>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</si>
  <si>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</si>
  <si>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</si>
  <si>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</si>
  <si>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</si>
  <si>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</si>
  <si>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</si>
  <si>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</si>
  <si>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</si>
  <si>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</si>
  <si>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</si>
  <si>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</si>
  <si>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</si>
  <si>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</si>
  <si>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</si>
  <si>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</si>
  <si>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</si>
  <si>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</si>
  <si>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</si>
  <si>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</si>
  <si>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</si>
  <si>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</si>
  <si>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</si>
  <si>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</si>
  <si>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</si>
  <si>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</si>
  <si>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</si>
  <si>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</si>
  <si>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</si>
  <si>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</si>
  <si>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</si>
  <si>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</si>
  <si>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</si>
  <si>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</si>
  <si>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</si>
  <si>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</si>
  <si>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</si>
  <si>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</si>
  <si>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</si>
  <si>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</si>
  <si>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</si>
  <si>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</si>
  <si>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</si>
  <si>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</si>
  <si>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</si>
  <si>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</si>
  <si>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</si>
  <si>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</si>
  <si>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</si>
  <si>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</si>
  <si>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</si>
  <si>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</si>
  <si>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</si>
  <si>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</si>
  <si>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</si>
  <si>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</si>
  <si>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</si>
  <si>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</si>
  <si>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</si>
  <si>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</si>
  <si>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</si>
  <si>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</si>
  <si>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</si>
  <si>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</si>
  <si>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</si>
  <si>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</si>
  <si>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</si>
  <si>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</si>
  <si>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</si>
  <si>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</si>
  <si>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</si>
  <si>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</si>
  <si>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</si>
  <si>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</si>
  <si>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</si>
  <si>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</si>
  <si>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</si>
  <si>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</si>
  <si>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</si>
  <si>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</si>
  <si>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</si>
  <si>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</si>
  <si>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</si>
  <si>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</si>
  <si>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</si>
  <si>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</si>
  <si>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</si>
  <si>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</si>
  <si>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</si>
  <si>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</si>
  <si>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</si>
  <si>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</si>
  <si>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</si>
  <si>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</si>
  <si>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</si>
  <si>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</si>
  <si>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</si>
  <si>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</si>
  <si>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</si>
  <si>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</si>
  <si>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</si>
  <si>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</si>
  <si>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</si>
  <si>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</si>
  <si>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</si>
  <si>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</si>
  <si>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</si>
  <si>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</si>
  <si>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</si>
  <si>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</si>
  <si>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</si>
  <si>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</si>
  <si>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</si>
  <si>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</si>
  <si>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</si>
  <si>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</si>
  <si>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</si>
  <si>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</si>
  <si>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</si>
  <si>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</si>
  <si>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</si>
  <si>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</si>
  <si>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</si>
  <si>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</si>
  <si>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</si>
  <si>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</si>
  <si>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</si>
  <si>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</si>
  <si>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</si>
  <si>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</si>
  <si>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</si>
  <si>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</si>
  <si>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</si>
  <si>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</si>
  <si>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</si>
  <si>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</si>
  <si>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</si>
  <si>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</si>
  <si>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</si>
  <si>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</si>
  <si>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</si>
  <si>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</si>
  <si>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</si>
  <si>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</si>
  <si>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</si>
  <si>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</si>
  <si>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</si>
  <si>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</si>
  <si>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</si>
  <si>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</si>
  <si>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</si>
  <si>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</si>
  <si>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</si>
  <si>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</si>
  <si>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</si>
  <si>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</si>
  <si>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</si>
  <si>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</si>
  <si>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</si>
  <si>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</si>
  <si>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</si>
  <si>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</si>
  <si>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</si>
  <si>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</si>
  <si>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</si>
  <si>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</si>
  <si>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</si>
  <si>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</si>
  <si>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</si>
  <si>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</si>
  <si>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</si>
  <si>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</si>
  <si>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</si>
  <si>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</si>
  <si>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</si>
  <si>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</si>
  <si>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</si>
  <si>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</si>
  <si>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</si>
  <si>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</si>
  <si>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</si>
  <si>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</si>
  <si>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</si>
  <si>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</si>
  <si>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</si>
  <si>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</si>
  <si>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</si>
  <si>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</si>
  <si>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</si>
  <si>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</si>
  <si>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</si>
  <si>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</si>
  <si>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</si>
  <si>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</si>
  <si>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</si>
  <si>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</si>
  <si>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</si>
  <si>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</si>
  <si>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</si>
  <si>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</si>
  <si>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</si>
  <si>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</si>
  <si>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</si>
  <si>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</si>
  <si>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</si>
  <si>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</si>
  <si>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</si>
  <si>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</si>
  <si>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</si>
  <si>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</si>
  <si>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</si>
  <si>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</si>
  <si>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</si>
  <si>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</si>
  <si>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</si>
  <si>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</si>
  <si>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</si>
  <si>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</si>
  <si>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</si>
  <si>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</si>
  <si>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</si>
  <si>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</si>
  <si>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</si>
  <si>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</si>
  <si>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</si>
  <si>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</si>
  <si>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</si>
  <si>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</si>
  <si>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</si>
  <si>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</si>
  <si>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</si>
  <si>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</si>
  <si>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</si>
  <si>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</si>
  <si>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</si>
  <si>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</si>
  <si>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</si>
  <si>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</si>
  <si>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</si>
  <si>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</si>
  <si>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</si>
  <si>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</si>
  <si>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</si>
  <si>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</si>
  <si>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</si>
  <si>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</si>
  <si>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</si>
  <si>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</si>
  <si>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</si>
  <si>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</si>
  <si>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</si>
  <si>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</si>
  <si>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</si>
  <si>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</si>
  <si>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</si>
  <si>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</si>
  <si>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</si>
  <si>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</si>
  <si>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</si>
  <si>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</si>
  <si>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</si>
  <si>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</si>
  <si>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</si>
  <si>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</si>
  <si>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</si>
  <si>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</si>
  <si>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</si>
  <si>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</si>
  <si>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</si>
  <si>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</si>
  <si>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</si>
  <si>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</si>
  <si>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</si>
  <si>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</si>
  <si>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</si>
  <si>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</si>
  <si>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</si>
  <si>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</si>
  <si>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</si>
  <si>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</si>
  <si>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</si>
  <si>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</si>
  <si>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</si>
  <si>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</si>
  <si>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</si>
  <si>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</si>
  <si>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</si>
  <si>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</si>
  <si>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</si>
  <si>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</si>
  <si>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</si>
  <si>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</si>
  <si>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</si>
  <si>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</si>
  <si>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</si>
  <si>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</si>
  <si>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</si>
  <si>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</si>
  <si>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</si>
  <si>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</si>
  <si>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</si>
  <si>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</si>
  <si>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</si>
  <si>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</si>
  <si>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</si>
  <si>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</si>
  <si>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</si>
  <si>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</si>
  <si>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</si>
  <si>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</si>
  <si>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</si>
  <si>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</si>
  <si>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</si>
  <si>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</si>
  <si>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</si>
  <si>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</si>
  <si>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</si>
  <si>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</si>
  <si>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</si>
  <si>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</si>
  <si>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</si>
  <si>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</si>
  <si>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</si>
  <si>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</si>
  <si>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</si>
  <si>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</si>
  <si>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</si>
  <si>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</si>
  <si>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</si>
  <si>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</si>
  <si>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</si>
  <si>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</si>
  <si>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</si>
  <si>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</si>
  <si>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</si>
  <si>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</si>
  <si>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</si>
  <si>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</si>
  <si>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</si>
  <si>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</si>
  <si>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</si>
  <si>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</si>
  <si>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</si>
  <si>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</si>
  <si>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</si>
  <si>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</si>
  <si>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</si>
  <si>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</si>
  <si>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</si>
  <si>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</si>
  <si>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</si>
  <si>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</si>
  <si>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</si>
  <si>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</si>
  <si>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</si>
  <si>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</si>
  <si>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</si>
  <si>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</si>
  <si>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</si>
  <si>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</si>
  <si>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</si>
  <si>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</si>
  <si>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</si>
  <si>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</si>
  <si>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</si>
  <si>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</si>
  <si>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</si>
  <si>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</si>
  <si>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</si>
  <si>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</si>
  <si>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</si>
  <si>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</si>
  <si>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</si>
  <si>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</si>
  <si>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</si>
  <si>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</si>
  <si>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</si>
  <si>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</si>
  <si>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</si>
  <si>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</si>
  <si>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</si>
  <si>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</si>
  <si>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</si>
  <si>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</si>
  <si>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</si>
  <si>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</si>
  <si>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</si>
  <si>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</si>
  <si>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</si>
  <si>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</si>
  <si>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</si>
  <si>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</si>
  <si>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</si>
  <si>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</si>
  <si>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</si>
  <si>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</si>
  <si>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</si>
  <si>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</si>
  <si>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</si>
  <si>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</si>
  <si>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</si>
  <si>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</si>
  <si>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</si>
  <si>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</si>
  <si>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</si>
  <si>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</si>
  <si>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</si>
  <si>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</si>
  <si>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</si>
  <si>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</si>
  <si>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</si>
  <si>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</si>
  <si>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</si>
  <si>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</si>
  <si>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</si>
  <si>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</si>
  <si>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</si>
  <si>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</si>
  <si>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</si>
  <si>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</si>
  <si>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</si>
  <si>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</si>
  <si>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</si>
  <si>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</si>
  <si>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</si>
  <si>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</si>
  <si>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</si>
  <si>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</si>
  <si>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</si>
  <si>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</si>
  <si>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</si>
  <si>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</si>
  <si>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</si>
  <si>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</si>
  <si>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</si>
  <si>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</si>
  <si>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</si>
  <si>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</si>
  <si>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</si>
  <si>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</si>
  <si>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</si>
  <si>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</si>
  <si>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</si>
  <si>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</si>
  <si>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</si>
  <si>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</si>
  <si>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</si>
  <si>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</si>
  <si>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</si>
  <si>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</si>
  <si>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</si>
  <si>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</si>
  <si>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</si>
  <si>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</si>
  <si>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</si>
  <si>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</si>
  <si>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</si>
  <si>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</si>
  <si>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</si>
  <si>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</si>
  <si>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</si>
  <si>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</si>
  <si>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</si>
  <si>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</si>
  <si>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</si>
  <si>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</si>
  <si>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</si>
  <si>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</si>
  <si>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</si>
  <si>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</si>
  <si>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</si>
  <si>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</si>
  <si>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</si>
  <si>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</si>
  <si>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</si>
  <si>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</si>
  <si>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</si>
  <si>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</si>
  <si>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</si>
  <si>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</si>
  <si>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</si>
  <si>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</si>
  <si>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</si>
  <si>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</si>
  <si>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</si>
  <si>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</si>
  <si>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</si>
  <si>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</si>
  <si>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</si>
  <si>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</si>
  <si>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</si>
  <si>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</si>
  <si>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</si>
  <si>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</si>
  <si>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</si>
  <si>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</si>
  <si>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</si>
  <si>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</si>
  <si>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</si>
  <si>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</si>
  <si>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</si>
  <si>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</si>
  <si>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</si>
  <si>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</si>
  <si>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</si>
  <si>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</si>
  <si>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</si>
  <si>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</si>
  <si>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</si>
  <si>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</si>
  <si>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</si>
  <si>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</si>
  <si>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</si>
  <si>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</si>
  <si>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</si>
  <si>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</si>
  <si>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</si>
  <si>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</si>
  <si>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</si>
  <si>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</si>
  <si>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</si>
  <si>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</si>
  <si>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</si>
  <si>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</si>
  <si>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</si>
  <si>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</si>
  <si>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</si>
  <si>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</si>
  <si>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</si>
  <si>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</si>
  <si>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</si>
  <si>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</si>
  <si>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</si>
  <si>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</si>
  <si>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</si>
  <si>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</si>
  <si>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</si>
  <si>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</si>
  <si>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</si>
  <si>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</si>
  <si>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</si>
  <si>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</si>
  <si>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</si>
  <si>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</si>
  <si>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</si>
  <si>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</si>
  <si>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</si>
  <si>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</si>
  <si>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</si>
  <si>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</si>
  <si>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</si>
  <si>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</si>
  <si>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</si>
  <si>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</si>
  <si>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</si>
  <si>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</si>
  <si>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</si>
  <si>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</si>
  <si>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</si>
  <si>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</si>
  <si>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</si>
  <si>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</si>
  <si>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</si>
  <si>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</si>
  <si>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</si>
  <si>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</si>
  <si>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</si>
  <si>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</si>
  <si>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</si>
  <si>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</si>
  <si>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</si>
  <si>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</si>
  <si>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</si>
  <si>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</si>
  <si>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</si>
  <si>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</si>
  <si>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</si>
  <si>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</si>
  <si>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</si>
  <si>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</si>
  <si>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</si>
  <si>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</si>
  <si>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</si>
  <si>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</si>
  <si>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</si>
  <si>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</si>
  <si>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</si>
  <si>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</si>
  <si>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</si>
  <si>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</si>
  <si>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</si>
  <si>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</si>
  <si>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</si>
  <si>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</si>
  <si>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</si>
  <si>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</si>
  <si>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</si>
  <si>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</si>
  <si>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</si>
  <si>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</si>
  <si>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</si>
  <si>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</si>
  <si>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</si>
  <si>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</si>
  <si>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</si>
  <si>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</si>
  <si>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</si>
  <si>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</si>
  <si>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</si>
  <si>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</si>
  <si>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</si>
  <si>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</si>
  <si>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</si>
  <si>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</si>
  <si>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</si>
  <si>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</si>
  <si>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</si>
  <si>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</si>
  <si>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</si>
  <si>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</si>
  <si>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</si>
  <si>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</si>
  <si>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</si>
  <si>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</si>
  <si>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</si>
  <si>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</si>
  <si>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</si>
  <si>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</si>
  <si>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</si>
  <si>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</si>
  <si>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</si>
  <si>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</si>
  <si>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</si>
  <si>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</si>
  <si>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</si>
  <si>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</si>
  <si>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</si>
  <si>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</si>
  <si>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</si>
  <si>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</si>
  <si>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</si>
  <si>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</si>
  <si>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</si>
  <si>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</si>
  <si>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</si>
  <si>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</si>
  <si>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</si>
  <si>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</si>
  <si>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</si>
  <si>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</si>
  <si>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</si>
  <si>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</si>
  <si>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</si>
  <si>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</si>
  <si>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</si>
  <si>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</si>
  <si>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</si>
  <si>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</si>
  <si>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</si>
  <si>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</si>
  <si>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</si>
  <si>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</si>
  <si>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</si>
  <si>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</si>
  <si>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</si>
  <si>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</si>
  <si>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</si>
  <si>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</si>
  <si>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</si>
  <si>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</si>
  <si>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</si>
  <si>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</si>
  <si>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</si>
  <si>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</si>
  <si>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</si>
  <si>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</si>
  <si>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</si>
  <si>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</si>
  <si>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</si>
  <si>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</si>
  <si>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</si>
  <si>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</si>
  <si>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</si>
  <si>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</si>
  <si>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</si>
  <si>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</si>
  <si>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</si>
  <si>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</si>
  <si>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</si>
  <si>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</si>
  <si>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</si>
  <si>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</si>
  <si>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</si>
  <si>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</si>
  <si>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</si>
  <si>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</si>
  <si>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</si>
  <si>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</si>
  <si>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</si>
  <si>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</si>
  <si>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</si>
  <si>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</si>
  <si>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</si>
  <si>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</si>
  <si>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</si>
  <si>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</si>
  <si>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</si>
  <si>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</si>
  <si>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</si>
  <si>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</si>
  <si>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</si>
  <si>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</si>
  <si>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</si>
  <si>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</si>
  <si>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</si>
  <si>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</si>
  <si>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</si>
  <si>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</si>
  <si>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</si>
  <si>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</si>
  <si>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</si>
  <si>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</si>
  <si>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</si>
  <si>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</si>
  <si>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</si>
  <si>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</si>
  <si>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</si>
  <si>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</si>
  <si>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</si>
  <si>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</si>
  <si>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</si>
  <si>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</si>
  <si>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</si>
  <si>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</si>
  <si>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</si>
  <si>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</si>
  <si>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</si>
  <si>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</si>
  <si>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</si>
  <si>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</si>
  <si>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</si>
  <si>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</si>
  <si>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</si>
  <si>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</si>
  <si>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</si>
  <si>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</si>
  <si>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</si>
  <si>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</si>
  <si>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</si>
  <si>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</si>
  <si>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</si>
  <si>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</si>
  <si>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</si>
  <si>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</si>
  <si>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</si>
  <si>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</si>
  <si>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</si>
  <si>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</si>
  <si>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</si>
  <si>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</si>
  <si>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</si>
  <si>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</si>
  <si>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</si>
  <si>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</si>
  <si>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</si>
  <si>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</si>
  <si>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</si>
  <si>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</si>
  <si>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</si>
  <si>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</si>
  <si>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</si>
  <si>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</si>
  <si>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</si>
  <si>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</si>
  <si>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</si>
  <si>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</si>
  <si>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</si>
  <si>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</si>
  <si>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</si>
  <si>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</si>
  <si>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</si>
  <si>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</si>
  <si>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</si>
  <si>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</si>
  <si>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</si>
  <si>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</si>
  <si>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</si>
  <si>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</si>
  <si>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</si>
  <si>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</si>
  <si>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</si>
  <si>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</si>
  <si>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</si>
  <si>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</si>
  <si>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</si>
  <si>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</si>
  <si>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</si>
  <si>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</si>
  <si>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</si>
  <si>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</si>
  <si>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</si>
  <si>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</si>
  <si>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</si>
  <si>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</si>
  <si>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</si>
  <si>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</si>
  <si>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</si>
  <si>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</si>
  <si>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</si>
  <si>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</si>
  <si>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</si>
  <si>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</si>
  <si>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</si>
  <si>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</si>
  <si>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</si>
  <si>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</si>
  <si>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</si>
  <si>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</si>
  <si>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</si>
  <si>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</si>
  <si>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</si>
  <si>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</si>
  <si>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</si>
  <si>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</si>
  <si>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</si>
  <si>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</si>
  <si>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</si>
  <si>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</si>
  <si>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</si>
  <si>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</si>
  <si>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</si>
  <si>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</si>
  <si>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</si>
  <si>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</si>
  <si>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</si>
  <si>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</si>
  <si>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</si>
  <si>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</si>
  <si>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</si>
  <si>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</si>
  <si>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</si>
  <si>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</si>
  <si>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</si>
  <si>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</si>
  <si>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</si>
  <si>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</si>
  <si>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</si>
  <si>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</si>
  <si>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</si>
  <si>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</si>
  <si>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</si>
  <si>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</si>
  <si>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</si>
  <si>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</si>
  <si>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</si>
  <si>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</si>
  <si>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</si>
  <si>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</si>
  <si>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</si>
  <si>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</si>
  <si>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</si>
  <si>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</si>
  <si>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</si>
  <si>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</si>
  <si>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</si>
  <si>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</si>
  <si>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</si>
  <si>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</si>
  <si>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</si>
  <si>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</si>
  <si>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</si>
  <si>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</si>
  <si>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</si>
  <si>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</si>
  <si>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</si>
  <si>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</si>
  <si>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</si>
  <si>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</si>
  <si>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</si>
  <si>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</si>
  <si>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</si>
  <si>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</si>
  <si>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</si>
  <si>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</si>
  <si>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</si>
  <si>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</si>
  <si>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</si>
  <si>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</si>
  <si>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</si>
  <si>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</si>
  <si>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</si>
  <si>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</si>
  <si>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</si>
  <si>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</si>
  <si>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</si>
  <si>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</si>
  <si>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</si>
  <si>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</si>
  <si>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</si>
  <si>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</si>
  <si>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</si>
  <si>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</si>
  <si>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</si>
  <si>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</si>
  <si>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</si>
  <si>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</si>
  <si>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</si>
  <si>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</si>
  <si>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</si>
  <si>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</si>
  <si>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</si>
  <si>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</si>
  <si>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</si>
  <si>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</si>
  <si>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</si>
  <si>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</si>
  <si>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</si>
  <si>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</si>
  <si>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</si>
  <si>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</si>
  <si>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</si>
  <si>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</si>
  <si>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</si>
  <si>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</si>
  <si>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</si>
  <si>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</si>
  <si>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</si>
  <si>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</si>
  <si>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</si>
  <si>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</si>
  <si>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</si>
  <si>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</si>
  <si>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</si>
  <si>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</si>
  <si>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</si>
  <si>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</si>
  <si>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</si>
  <si>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</si>
  <si>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</si>
  <si>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</si>
  <si>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</si>
  <si>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</si>
  <si>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</si>
  <si>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</si>
  <si>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</si>
  <si>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</si>
  <si>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</si>
  <si>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</si>
  <si>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</si>
  <si>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</si>
  <si>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</si>
  <si>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</si>
  <si>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</si>
  <si>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</si>
  <si>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</si>
  <si>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</si>
  <si>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</si>
  <si>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</si>
  <si>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</si>
  <si>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</si>
  <si>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</si>
  <si>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</si>
  <si>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</si>
  <si>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</si>
  <si>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</si>
  <si>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</si>
  <si>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</si>
  <si>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</si>
  <si>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</si>
  <si>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</si>
  <si>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</si>
  <si>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</si>
  <si>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</si>
  <si>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</si>
  <si>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</si>
  <si>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</si>
  <si>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</si>
  <si>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</si>
  <si>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</si>
  <si>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</si>
  <si>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</si>
  <si>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</si>
  <si>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</si>
  <si>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</si>
  <si>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</si>
  <si>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</si>
  <si>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</si>
  <si>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</si>
  <si>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</si>
  <si>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</si>
  <si>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</si>
  <si>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</si>
  <si>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</si>
  <si>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</si>
  <si>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</si>
  <si>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</si>
  <si>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</si>
  <si>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</si>
  <si>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</si>
  <si>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</si>
  <si>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</si>
  <si>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</si>
  <si>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</si>
  <si>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</si>
  <si>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</si>
  <si>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</si>
  <si>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</si>
  <si>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</si>
  <si>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</si>
  <si>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</si>
  <si>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</si>
  <si>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</si>
  <si>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</si>
  <si>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</si>
  <si>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</si>
  <si>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</si>
  <si>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</si>
  <si>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</si>
  <si>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</si>
  <si>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</si>
  <si>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</si>
  <si>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</si>
  <si>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</si>
  <si>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</si>
  <si>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</si>
  <si>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</si>
  <si>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</si>
  <si>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</si>
  <si>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</si>
  <si>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</si>
  <si>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</si>
  <si>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</si>
  <si>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</si>
  <si>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</si>
  <si>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</si>
  <si>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</si>
  <si>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</si>
  <si>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</si>
  <si>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</si>
  <si>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</si>
  <si>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</si>
  <si>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</si>
  <si>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</si>
  <si>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</si>
  <si>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</si>
  <si>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</si>
  <si>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</si>
  <si>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</si>
  <si>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</si>
  <si>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</si>
  <si>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</si>
  <si>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</si>
  <si>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</si>
  <si>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</si>
  <si>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</si>
  <si>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</si>
  <si>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</si>
  <si>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</si>
  <si>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</si>
  <si>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</si>
  <si>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</si>
  <si>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</si>
  <si>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</si>
  <si>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</si>
  <si>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</si>
  <si>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</si>
  <si>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</si>
  <si>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</si>
  <si>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</si>
  <si>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</si>
  <si>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</si>
  <si>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</si>
  <si>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</si>
  <si>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</si>
  <si>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</si>
  <si>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</si>
  <si>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</si>
  <si>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</si>
  <si>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</si>
  <si>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</si>
  <si>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</si>
  <si>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</si>
  <si>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</si>
  <si>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</si>
  <si>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</si>
  <si>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</si>
  <si>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</si>
  <si>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</si>
  <si>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</si>
  <si>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</si>
  <si>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</si>
  <si>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</si>
  <si>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</si>
  <si>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</si>
  <si>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</si>
  <si>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</si>
  <si>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</si>
  <si>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</si>
  <si>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</si>
  <si>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</si>
  <si>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</si>
  <si>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</si>
  <si>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</si>
  <si>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</si>
  <si>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</si>
  <si>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</si>
  <si>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</si>
  <si>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</si>
  <si>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</si>
  <si>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</si>
  <si>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</si>
  <si>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</si>
  <si>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</si>
  <si>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</si>
  <si>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</si>
  <si>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</si>
  <si>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</si>
  <si>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</si>
  <si>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</si>
  <si>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</si>
  <si>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</si>
  <si>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</si>
  <si>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</si>
  <si>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</si>
  <si>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</si>
  <si>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</si>
  <si>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</si>
  <si>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</si>
  <si>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</si>
  <si>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</si>
  <si>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</si>
  <si>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</si>
  <si>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</si>
  <si>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</si>
  <si>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</si>
  <si>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</si>
  <si>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</si>
  <si>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</si>
  <si>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</si>
  <si>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</si>
  <si>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</si>
  <si>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</si>
  <si>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</si>
  <si>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</si>
  <si>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</si>
  <si>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</si>
  <si>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</si>
  <si>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</si>
  <si>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</si>
  <si>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</si>
  <si>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</si>
  <si>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</si>
  <si>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</si>
  <si>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</si>
  <si>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</si>
  <si>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</si>
  <si>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</si>
  <si>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</si>
  <si>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</si>
  <si>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</si>
  <si>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</si>
  <si>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</si>
  <si>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</si>
  <si>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</si>
  <si>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</si>
  <si>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</si>
  <si>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</si>
  <si>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</si>
  <si>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</si>
  <si>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</si>
  <si>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</si>
  <si>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</si>
  <si>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</si>
  <si>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</si>
  <si>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</si>
  <si>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</si>
  <si>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</si>
  <si>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</si>
  <si>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</si>
  <si>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</si>
  <si>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</si>
  <si>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</si>
  <si>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</si>
  <si>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</si>
  <si>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</si>
  <si>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</si>
  <si>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</si>
  <si>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</si>
  <si>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</si>
  <si>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</si>
  <si>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</si>
  <si>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</si>
  <si>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</si>
  <si>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</si>
  <si>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</si>
  <si>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</si>
  <si>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</si>
  <si>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</si>
  <si>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</si>
  <si>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</si>
  <si>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</si>
  <si>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</si>
  <si>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</si>
  <si>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</si>
  <si>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</si>
  <si>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</si>
  <si>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</si>
  <si>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</si>
  <si>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</si>
  <si>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</si>
  <si>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</si>
  <si>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</si>
  <si>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</si>
  <si>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</si>
  <si>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</si>
  <si>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</si>
  <si>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</si>
  <si>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</si>
  <si>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</si>
  <si>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</si>
  <si>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</si>
  <si>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</si>
  <si>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</si>
  <si>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</si>
  <si>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</si>
  <si>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</si>
  <si>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</si>
  <si>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</si>
  <si>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</si>
  <si>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</si>
  <si>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</si>
  <si>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</si>
  <si>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</si>
  <si>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</si>
  <si>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</si>
  <si>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</si>
  <si>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</si>
  <si>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</si>
  <si>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</si>
  <si>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</si>
  <si>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</si>
  <si>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</si>
  <si>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</si>
  <si>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</si>
  <si>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</si>
  <si>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</si>
  <si>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</si>
  <si>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</si>
  <si>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</si>
  <si>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</si>
  <si>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</si>
  <si>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</si>
  <si>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</si>
  <si>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</si>
  <si>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</si>
  <si>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</si>
  <si>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</si>
  <si>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</si>
  <si>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</si>
  <si>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</si>
  <si>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</si>
  <si>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</si>
  <si>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</si>
  <si>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</si>
  <si>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</si>
  <si>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</si>
  <si>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</si>
  <si>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</si>
  <si>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</si>
  <si>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</si>
  <si>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</si>
  <si>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</si>
  <si>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</si>
  <si>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</si>
  <si>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</si>
  <si>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</si>
  <si>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</si>
  <si>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</si>
  <si>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</si>
  <si>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</si>
  <si>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</si>
  <si>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</si>
  <si>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</si>
  <si>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</si>
  <si>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</si>
  <si>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</si>
  <si>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</si>
  <si>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</si>
  <si>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</si>
  <si>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</si>
  <si>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</si>
  <si>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</si>
  <si>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</si>
  <si>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</si>
  <si>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</si>
  <si>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</si>
  <si>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</si>
  <si>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</si>
  <si>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</si>
  <si>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</si>
  <si>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</si>
  <si>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</si>
  <si>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</si>
  <si>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</si>
  <si>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</si>
  <si>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</si>
  <si>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</si>
  <si>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</si>
  <si>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</si>
  <si>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</si>
  <si>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</si>
  <si>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</si>
  <si>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</si>
  <si>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</si>
  <si>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</si>
  <si>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</si>
  <si>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</si>
  <si>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</si>
  <si>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</si>
  <si>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</si>
  <si>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</si>
  <si>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</si>
  <si>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</si>
  <si>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</si>
  <si>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</si>
  <si>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</si>
  <si>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</si>
  <si>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</si>
  <si>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</si>
  <si>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</si>
  <si>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</si>
  <si>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</si>
  <si>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</si>
  <si>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</si>
  <si>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</si>
  <si>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</si>
  <si>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</si>
  <si>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</si>
  <si>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</si>
  <si>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</si>
  <si>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</si>
  <si>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</si>
  <si>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</si>
  <si>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</si>
  <si>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</si>
  <si>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</si>
  <si>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</si>
  <si>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</si>
  <si>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</si>
  <si>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</si>
  <si>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</si>
  <si>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</si>
  <si>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</si>
  <si>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</si>
  <si>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</si>
  <si>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</si>
  <si>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</si>
  <si>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</si>
  <si>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</si>
  <si>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</si>
  <si>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</si>
  <si>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</si>
  <si>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</si>
  <si>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</si>
  <si>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</si>
  <si>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</si>
  <si>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</si>
  <si>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</si>
  <si>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</si>
  <si>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</si>
  <si>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</si>
  <si>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</si>
  <si>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</si>
  <si>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</si>
  <si>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</si>
  <si>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</si>
  <si>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</si>
  <si>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</si>
  <si>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</si>
  <si>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</si>
  <si>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</si>
  <si>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</si>
  <si>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</si>
  <si>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</si>
  <si>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</si>
  <si>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</si>
  <si>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</si>
  <si>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</si>
  <si>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</si>
  <si>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</si>
  <si>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</si>
  <si>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</si>
  <si>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</si>
  <si>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</si>
  <si>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</si>
  <si>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</si>
  <si>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</si>
  <si>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</si>
  <si>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</si>
  <si>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</si>
  <si>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</si>
  <si>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</si>
  <si>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</si>
  <si>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</si>
  <si>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</si>
  <si>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</si>
  <si>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</si>
  <si>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</si>
  <si>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</si>
  <si>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</si>
  <si>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</si>
  <si>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</si>
  <si>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</si>
  <si>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</si>
  <si>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</si>
  <si>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</si>
  <si>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</si>
  <si>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</si>
  <si>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</si>
  <si>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</si>
  <si>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</si>
  <si>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</si>
  <si>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</si>
  <si>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</si>
  <si>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</si>
  <si>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</si>
  <si>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</si>
  <si>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</si>
  <si>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</si>
  <si>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</si>
  <si>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</si>
  <si>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</si>
  <si>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</si>
  <si>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</si>
  <si>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</si>
  <si>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</si>
  <si>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</si>
  <si>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</si>
  <si>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</si>
  <si>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</si>
  <si>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</si>
  <si>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</si>
  <si>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</si>
  <si>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</si>
  <si>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</si>
  <si>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</si>
  <si>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</si>
  <si>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</si>
  <si>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</si>
  <si>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</si>
  <si>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</si>
  <si>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</si>
  <si>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</si>
  <si>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</si>
  <si>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</si>
  <si>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</si>
  <si>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</si>
  <si>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</si>
  <si>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</si>
  <si>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</si>
  <si>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</si>
  <si>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</si>
  <si>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</si>
  <si>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</si>
  <si>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</si>
  <si>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</si>
  <si>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</si>
  <si>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</si>
  <si>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</si>
  <si>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</si>
  <si>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</si>
  <si>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</si>
  <si>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</si>
  <si>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</si>
  <si>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</si>
  <si>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</si>
  <si>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</si>
  <si>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</si>
  <si>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</si>
  <si>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</si>
  <si>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</si>
  <si>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</si>
  <si>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</si>
  <si>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</si>
  <si>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</si>
  <si>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</si>
  <si>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</si>
  <si>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</si>
  <si>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</si>
  <si>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</si>
  <si>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</si>
  <si>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</si>
  <si>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</si>
  <si>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</si>
  <si>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</si>
  <si>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</si>
  <si>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</si>
  <si>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</si>
  <si>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</si>
  <si>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</si>
  <si>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</si>
  <si>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</si>
  <si>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</si>
  <si>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</si>
  <si>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</si>
  <si>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</si>
  <si>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</si>
  <si>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</si>
  <si>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</si>
  <si>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</si>
  <si>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</si>
  <si>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</si>
  <si>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</si>
  <si>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</si>
  <si>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</si>
  <si>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</si>
  <si>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</si>
  <si>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</si>
  <si>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</si>
  <si>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</si>
  <si>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</si>
  <si>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</si>
  <si>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</si>
  <si>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</si>
  <si>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</si>
  <si>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</si>
  <si>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</si>
  <si>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</si>
  <si>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</si>
  <si>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</si>
  <si>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</si>
  <si>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</si>
  <si>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</si>
  <si>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</si>
  <si>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</si>
  <si>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</si>
  <si>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</si>
  <si>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</si>
  <si>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</si>
  <si>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</si>
  <si>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</si>
  <si>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</si>
  <si>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</si>
  <si>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</si>
  <si>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</si>
  <si>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</si>
  <si>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</si>
  <si>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</si>
  <si>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</si>
  <si>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</si>
  <si>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</si>
  <si>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</si>
  <si>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</si>
  <si>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</si>
  <si>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</si>
  <si>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</si>
  <si>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</si>
  <si>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</si>
  <si>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</si>
  <si>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</si>
  <si>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</si>
  <si>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</si>
  <si>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</si>
  <si>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</si>
  <si>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</si>
  <si>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</si>
  <si>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</si>
  <si>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</si>
  <si>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</si>
  <si>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</si>
  <si>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</si>
  <si>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</si>
  <si>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</si>
  <si>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</si>
  <si>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</si>
  <si>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</si>
  <si>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</si>
  <si>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</si>
  <si>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</si>
  <si>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</si>
  <si>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</si>
  <si>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</si>
  <si>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</si>
  <si>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</si>
  <si>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</si>
  <si>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</si>
  <si>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</si>
  <si>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</si>
  <si>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</si>
  <si>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</si>
  <si>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</si>
  <si>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</si>
  <si>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</si>
  <si>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</si>
  <si>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</si>
  <si>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</si>
  <si>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</si>
  <si>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</si>
  <si>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</si>
  <si>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</si>
  <si>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</si>
  <si>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</si>
  <si>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</si>
  <si>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</si>
  <si>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</si>
  <si>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</si>
  <si>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</si>
  <si>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</si>
  <si>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</si>
  <si>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</si>
  <si>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</si>
  <si>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</si>
  <si>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</si>
  <si>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</si>
  <si>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</si>
  <si>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</si>
  <si>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</si>
  <si>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</si>
  <si>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</si>
  <si>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</si>
  <si>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</si>
  <si>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</si>
  <si>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</si>
  <si>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</si>
  <si>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</si>
  <si>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</si>
  <si>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</si>
  <si>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</si>
  <si>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</si>
  <si>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</si>
  <si>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</si>
  <si>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</si>
  <si>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</si>
  <si>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</si>
  <si>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</si>
  <si>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</si>
  <si>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</si>
  <si>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</si>
  <si>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</si>
  <si>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</si>
  <si>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</si>
  <si>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</si>
  <si>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</si>
  <si>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</si>
  <si>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</si>
  <si>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</si>
  <si>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</si>
  <si>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</si>
  <si>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</si>
  <si>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</si>
  <si>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</si>
  <si>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</si>
  <si>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</si>
  <si>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</si>
  <si>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</si>
  <si>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</si>
  <si>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</si>
  <si>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</si>
  <si>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</si>
  <si>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</si>
  <si>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</si>
  <si>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</si>
  <si>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</si>
  <si>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</si>
  <si>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</si>
  <si>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</si>
  <si>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</si>
  <si>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</si>
  <si>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</si>
  <si>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</si>
  <si>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</si>
  <si>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</si>
  <si>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</si>
  <si>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</si>
  <si>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</si>
  <si>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</si>
  <si>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</si>
  <si>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</si>
  <si>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</si>
  <si>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</si>
  <si>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</si>
  <si>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</si>
  <si>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</si>
  <si>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</si>
  <si>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</si>
  <si>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</si>
  <si>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</si>
  <si>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</si>
  <si>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</si>
  <si>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</si>
  <si>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</si>
  <si>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</si>
  <si>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</si>
  <si>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</si>
  <si>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</si>
  <si>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</si>
  <si>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</si>
  <si>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</si>
  <si>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</si>
  <si>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</si>
  <si>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</si>
  <si>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</si>
  <si>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</si>
  <si>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</si>
  <si>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</si>
  <si>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</si>
  <si>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</si>
  <si>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</si>
  <si>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</si>
  <si>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</si>
  <si>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</si>
  <si>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</si>
  <si>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</si>
  <si>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</si>
  <si>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</si>
  <si>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</si>
  <si>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</si>
  <si>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</si>
  <si>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</si>
  <si>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</si>
  <si>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</si>
  <si>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</si>
  <si>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</si>
  <si>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</si>
  <si>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</si>
  <si>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</si>
  <si>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</si>
  <si>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</si>
  <si>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</si>
  <si>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</si>
  <si>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</si>
  <si>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</si>
  <si>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</si>
  <si>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</si>
  <si>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</si>
  <si>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</si>
  <si>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</si>
  <si>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</si>
  <si>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</si>
  <si>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</si>
  <si>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</si>
  <si>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</si>
  <si>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</si>
  <si>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</si>
  <si>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</si>
  <si>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</si>
  <si>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</si>
  <si>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</si>
  <si>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</si>
  <si>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</si>
  <si>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</si>
  <si>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</si>
  <si>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</si>
  <si>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</si>
  <si>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</si>
  <si>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</si>
  <si>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</si>
  <si>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</si>
  <si>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</si>
  <si>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</si>
  <si>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</si>
  <si>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</si>
  <si>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</si>
  <si>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</si>
  <si>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</si>
  <si>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</si>
  <si>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</si>
  <si>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</si>
  <si>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</si>
  <si>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</si>
  <si>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</si>
  <si>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</si>
  <si>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</si>
  <si>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</si>
  <si>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</si>
  <si>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</si>
  <si>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</si>
  <si>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</si>
  <si>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</si>
  <si>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</si>
  <si>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</si>
  <si>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</si>
  <si>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</si>
  <si>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</si>
  <si>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</si>
  <si>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</si>
  <si>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</si>
  <si>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</si>
  <si>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</si>
  <si>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</si>
  <si>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</si>
  <si>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</si>
  <si>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</si>
  <si>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</si>
  <si>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</si>
  <si>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</si>
  <si>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</si>
  <si>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</si>
  <si>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</si>
  <si>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</si>
  <si>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</si>
  <si>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</si>
  <si>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</si>
  <si>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</si>
  <si>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</si>
  <si>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</si>
  <si>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</si>
  <si>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</si>
  <si>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</si>
  <si>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</si>
  <si>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</si>
  <si>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</si>
  <si>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</si>
  <si>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</si>
  <si>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</si>
  <si>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</si>
  <si>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</si>
  <si>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</si>
  <si>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</si>
  <si>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</si>
  <si>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</si>
  <si>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</si>
  <si>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</si>
  <si>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</si>
  <si>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</si>
  <si>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</si>
  <si>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</si>
  <si>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</si>
  <si>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</si>
  <si>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</si>
  <si>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</si>
  <si>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</si>
  <si>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</si>
  <si>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</si>
  <si>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</si>
  <si>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</si>
  <si>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</si>
  <si>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</si>
  <si>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</si>
  <si>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</si>
  <si>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</si>
  <si>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</si>
  <si>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</si>
  <si>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</si>
  <si>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</si>
  <si>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</si>
  <si>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</si>
  <si>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</si>
  <si>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</si>
  <si>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</si>
  <si>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</si>
  <si>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</si>
  <si>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</si>
  <si>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</si>
  <si>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</si>
  <si>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</si>
  <si>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</si>
  <si>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</si>
  <si>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</si>
  <si>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</si>
  <si>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</si>
  <si>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</si>
  <si>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</si>
  <si>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</si>
  <si>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</si>
  <si>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</si>
  <si>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</si>
  <si>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</si>
  <si>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</si>
  <si>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</si>
  <si>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</si>
  <si>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</si>
  <si>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</si>
  <si>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</si>
  <si>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</si>
  <si>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</si>
  <si>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</si>
  <si>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</si>
  <si>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</si>
  <si>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</si>
  <si>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</si>
  <si>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</si>
  <si>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</si>
  <si>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</si>
  <si>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</si>
  <si>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</si>
  <si>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</si>
  <si>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</si>
  <si>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</si>
  <si>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</si>
  <si>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</si>
  <si>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</si>
  <si>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</si>
  <si>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</si>
  <si>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</si>
  <si>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</si>
  <si>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</si>
  <si>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</si>
  <si>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</si>
  <si>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</si>
  <si>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</si>
  <si>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</si>
  <si>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</si>
  <si>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</si>
  <si>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</si>
  <si>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</si>
  <si>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</si>
  <si>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</si>
  <si>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</si>
  <si>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</si>
  <si>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</si>
  <si>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</si>
  <si>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</si>
  <si>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</si>
  <si>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</si>
  <si>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</si>
  <si>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</si>
  <si>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</si>
  <si>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</si>
  <si>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</si>
  <si>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</si>
  <si>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</si>
  <si>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</si>
  <si>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</si>
  <si>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</si>
  <si>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</si>
  <si>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</si>
  <si>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</si>
  <si>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</si>
  <si>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</si>
  <si>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</si>
  <si>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</si>
  <si>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</si>
  <si>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</si>
  <si>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</si>
  <si>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</si>
  <si>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</si>
  <si>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</si>
  <si>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</si>
  <si>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</si>
  <si>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</si>
  <si>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</si>
  <si>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</si>
  <si>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</si>
  <si>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</si>
  <si>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</si>
  <si>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</si>
  <si>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</si>
  <si>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</si>
  <si>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</si>
  <si>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</si>
  <si>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</si>
  <si>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</si>
  <si>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</si>
  <si>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</si>
  <si>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</si>
  <si>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</si>
  <si>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</si>
  <si>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</si>
  <si>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</si>
  <si>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</si>
  <si>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</si>
  <si>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</si>
  <si>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</si>
  <si>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</si>
  <si>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</si>
  <si>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</si>
  <si>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</si>
  <si>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</si>
  <si>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</si>
  <si>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</si>
  <si>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</si>
  <si>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</si>
  <si>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</si>
  <si>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</si>
  <si>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</si>
  <si>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</si>
  <si>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</si>
  <si>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</si>
  <si>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</si>
  <si>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</si>
  <si>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</si>
  <si>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</si>
  <si>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</si>
  <si>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</si>
  <si>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</si>
  <si>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</si>
  <si>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</si>
  <si>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</si>
  <si>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</si>
  <si>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</si>
  <si>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</si>
  <si>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</si>
  <si>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</si>
  <si>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</si>
  <si>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</si>
  <si>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</si>
  <si>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</si>
  <si>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</si>
  <si>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</si>
  <si>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</si>
  <si>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</si>
  <si>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</si>
  <si>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</si>
  <si>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</si>
  <si>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</si>
  <si>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</si>
  <si>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</si>
  <si>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</si>
  <si>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</si>
  <si>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</si>
  <si>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</si>
  <si>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</si>
  <si>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</si>
  <si>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</si>
  <si>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</si>
  <si>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</si>
  <si>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</si>
  <si>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</si>
  <si>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</si>
  <si>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</si>
  <si>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</si>
  <si>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</si>
  <si>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</si>
  <si>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</si>
  <si>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</si>
  <si>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</si>
  <si>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</si>
  <si>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</si>
  <si>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</si>
  <si>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</si>
  <si>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</si>
  <si>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</si>
  <si>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</si>
  <si>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</si>
  <si>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</si>
  <si>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</si>
  <si>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</si>
  <si>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</si>
  <si>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</si>
  <si>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</si>
  <si>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</si>
  <si>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</si>
  <si>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</si>
  <si>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</si>
  <si>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</si>
  <si>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</si>
  <si>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</si>
  <si>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</si>
  <si>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</si>
  <si>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</si>
  <si>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</si>
  <si>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</si>
  <si>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</si>
  <si>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</si>
  <si>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</si>
  <si>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</si>
  <si>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</si>
  <si>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</si>
  <si>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</si>
  <si>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</si>
  <si>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</si>
  <si>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</si>
  <si>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</si>
  <si>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</si>
  <si>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</si>
  <si>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</si>
  <si>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</si>
  <si>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</si>
  <si>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</si>
  <si>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</si>
  <si>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</si>
  <si>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</si>
  <si>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</si>
  <si>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</si>
  <si>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</si>
  <si>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</si>
  <si>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</si>
  <si>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</si>
  <si>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</si>
  <si>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</si>
  <si>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</si>
  <si>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</si>
  <si>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</si>
  <si>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</si>
  <si>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</si>
  <si>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</si>
  <si>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</si>
  <si>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</si>
  <si>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</si>
  <si>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</si>
  <si>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</si>
  <si>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</si>
  <si>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</si>
  <si>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</si>
  <si>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</si>
  <si>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</si>
  <si>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</si>
  <si>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</si>
  <si>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</si>
  <si>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</si>
  <si>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</si>
  <si>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</si>
  <si>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</si>
  <si>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</si>
  <si>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</si>
  <si>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</si>
  <si>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</si>
  <si>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</si>
  <si>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</si>
  <si>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</si>
  <si>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</si>
  <si>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</si>
  <si>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</si>
  <si>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</si>
  <si>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</si>
  <si>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</si>
  <si>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</si>
  <si>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</si>
  <si>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</si>
  <si>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</si>
  <si>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</si>
  <si>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</si>
  <si>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</si>
  <si>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</si>
  <si>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</si>
  <si>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</si>
  <si>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</si>
  <si>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</si>
  <si>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</si>
  <si>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</si>
  <si>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</si>
  <si>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</si>
  <si>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</si>
  <si>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</si>
  <si>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</si>
  <si>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</si>
  <si>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</si>
  <si>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</si>
  <si>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</si>
  <si>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</si>
  <si>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</si>
  <si>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</si>
  <si>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</si>
  <si>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</si>
  <si>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</si>
  <si>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</si>
  <si>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</si>
  <si>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</si>
  <si>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</si>
  <si>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</si>
  <si>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</si>
  <si>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</si>
  <si>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</si>
  <si>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</si>
  <si>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</si>
  <si>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</si>
  <si>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</si>
  <si>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</si>
  <si>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</si>
  <si>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</si>
  <si>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</si>
  <si>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</si>
  <si>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</si>
  <si>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</si>
  <si>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</si>
  <si>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</si>
  <si>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</si>
  <si>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</si>
  <si>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</si>
  <si>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</si>
  <si>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</si>
  <si>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</si>
  <si>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</si>
  <si>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</si>
  <si>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</si>
  <si>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</si>
  <si>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</si>
  <si>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</si>
  <si>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</si>
  <si>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</si>
  <si>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</si>
  <si>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</si>
  <si>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</si>
  <si>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</si>
  <si>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</si>
  <si>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</si>
  <si>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</si>
  <si>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</si>
  <si>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</si>
  <si>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</si>
  <si>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</si>
  <si>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</si>
  <si>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</si>
  <si>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</si>
  <si>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</si>
  <si>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</si>
  <si>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</si>
  <si>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</si>
  <si>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</si>
  <si>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</si>
  <si>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</si>
  <si>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</si>
  <si>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</si>
  <si>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</si>
  <si>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</si>
  <si>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</si>
  <si>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</si>
  <si>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</si>
  <si>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</si>
  <si>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</si>
  <si>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</si>
  <si>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</si>
  <si>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</si>
  <si>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</si>
  <si>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</si>
  <si>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</si>
  <si>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</si>
  <si>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</si>
  <si>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</si>
  <si>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</si>
  <si>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</si>
  <si>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</si>
  <si>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</si>
  <si>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</si>
  <si>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</si>
  <si>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</si>
  <si>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</si>
  <si>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</si>
  <si>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</si>
  <si>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</si>
  <si>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</si>
  <si>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</si>
  <si>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</si>
  <si>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</si>
  <si>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</si>
  <si>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</si>
  <si>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</si>
  <si>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</si>
  <si>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</si>
  <si>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</si>
  <si>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</si>
  <si>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</si>
  <si>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</si>
  <si>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</si>
  <si>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</si>
  <si>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</si>
  <si>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</si>
  <si>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</si>
  <si>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</si>
  <si>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</si>
  <si>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</si>
  <si>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</si>
  <si>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</si>
  <si>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</si>
  <si>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</si>
  <si>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</si>
  <si>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</si>
  <si>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</si>
  <si>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</si>
  <si>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</si>
  <si>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</si>
  <si>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</si>
  <si>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</si>
  <si>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</si>
  <si>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</si>
  <si>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</si>
  <si>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</si>
  <si>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</si>
  <si>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</si>
  <si>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</si>
  <si>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</si>
  <si>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</si>
  <si>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</si>
  <si>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</si>
  <si>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</si>
  <si>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</si>
  <si>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</si>
  <si>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</si>
  <si>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</si>
  <si>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</si>
  <si>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</si>
  <si>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</si>
  <si>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</si>
  <si>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</si>
  <si>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</si>
  <si>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</si>
  <si>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</si>
  <si>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</si>
  <si>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</si>
  <si>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</si>
  <si>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</si>
  <si>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</si>
  <si>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</si>
  <si>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</si>
  <si>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</si>
  <si>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</si>
  <si>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</si>
  <si>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</si>
  <si>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</si>
  <si>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</si>
  <si>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</si>
  <si>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</si>
  <si>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</si>
  <si>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</si>
  <si>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</si>
  <si>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</si>
  <si>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</si>
  <si>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</si>
  <si>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</si>
  <si>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</si>
  <si>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</si>
  <si>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</si>
  <si>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</si>
  <si>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</si>
  <si>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</si>
  <si>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</si>
  <si>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</si>
  <si>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</si>
  <si>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</si>
  <si>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</si>
  <si>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</si>
  <si>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</si>
  <si>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</si>
  <si>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</si>
  <si>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</si>
  <si>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</si>
  <si>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</si>
  <si>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</si>
  <si>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</si>
  <si>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</si>
  <si>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</si>
  <si>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</si>
  <si>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</si>
  <si>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</si>
  <si>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</si>
  <si>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</si>
  <si>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</si>
  <si>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</si>
  <si>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</si>
  <si>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</si>
  <si>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</si>
  <si>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</si>
  <si>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</si>
  <si>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</si>
  <si>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</si>
  <si>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</si>
  <si>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</si>
  <si>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</si>
  <si>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</si>
  <si>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</si>
  <si>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</si>
  <si>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</si>
  <si>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</si>
  <si>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</si>
  <si>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</si>
  <si>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</si>
  <si>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</si>
  <si>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</si>
  <si>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</si>
  <si>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</si>
  <si>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</si>
  <si>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</si>
  <si>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</si>
  <si>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</si>
  <si>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</si>
  <si>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</si>
  <si>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</si>
  <si>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</si>
  <si>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</si>
  <si>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</si>
  <si>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</si>
  <si>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</si>
  <si>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</si>
  <si>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</si>
  <si>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</si>
  <si>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</si>
  <si>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</si>
  <si>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</si>
  <si>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</si>
  <si>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</si>
  <si>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</si>
  <si>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</si>
  <si>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</si>
  <si>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</si>
  <si>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</si>
  <si>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</si>
  <si>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</si>
  <si>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</si>
  <si>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</si>
  <si>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</si>
  <si>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</si>
  <si>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</si>
  <si>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</si>
  <si>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</si>
  <si>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</si>
  <si>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</si>
  <si>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</si>
  <si>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</si>
  <si>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</si>
  <si>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</si>
  <si>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</si>
  <si>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</si>
  <si>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</si>
  <si>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</si>
  <si>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</si>
  <si>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</si>
  <si>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</si>
  <si>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</si>
  <si>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</si>
  <si>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</si>
  <si>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</si>
  <si>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</si>
  <si>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</si>
  <si>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</si>
  <si>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</si>
  <si>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</si>
  <si>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</si>
  <si>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</si>
  <si>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</si>
  <si>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</si>
  <si>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</si>
  <si>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</si>
  <si>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</si>
  <si>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</si>
  <si>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</si>
  <si>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</si>
  <si>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</si>
  <si>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</si>
  <si>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</si>
  <si>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</si>
  <si>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</si>
  <si>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</si>
  <si>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</si>
  <si>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</si>
  <si>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</si>
  <si>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</si>
  <si>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</si>
  <si>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</si>
  <si>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</si>
  <si>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</si>
  <si>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</si>
  <si>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</si>
  <si>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</si>
  <si>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</si>
  <si>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</si>
  <si>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</si>
  <si>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</si>
  <si>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</si>
  <si>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</si>
  <si>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</si>
  <si>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</si>
  <si>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</si>
  <si>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</si>
  <si>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</si>
  <si>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</si>
  <si>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</si>
  <si>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</si>
  <si>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</si>
  <si>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</si>
  <si>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</si>
  <si>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</si>
  <si>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</si>
  <si>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</si>
  <si>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</si>
  <si>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</si>
  <si>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</si>
  <si>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</si>
  <si>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</si>
  <si>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</si>
  <si>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</si>
  <si>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</si>
  <si>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</si>
  <si>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</si>
  <si>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</si>
  <si>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</si>
  <si>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</si>
  <si>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</si>
  <si>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</si>
  <si>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</si>
  <si>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</si>
  <si>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</si>
  <si>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</si>
  <si>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</si>
  <si>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</si>
  <si>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</si>
  <si>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</si>
  <si>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</si>
  <si>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</si>
  <si>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</si>
  <si>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</si>
  <si>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</si>
  <si>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</si>
  <si>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</si>
  <si>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</si>
  <si>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</si>
  <si>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</si>
  <si>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</si>
  <si>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</si>
  <si>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</si>
  <si>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</si>
  <si>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</si>
  <si>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</si>
  <si>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</si>
  <si>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</si>
  <si>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</si>
  <si>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</si>
  <si>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</si>
  <si>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</si>
  <si>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</si>
  <si>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</si>
  <si>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</si>
  <si>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</si>
  <si>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</si>
  <si>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</si>
  <si>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</si>
  <si>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</si>
  <si>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</si>
  <si>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</si>
  <si>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</si>
  <si>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</si>
  <si>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</si>
  <si>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</si>
  <si>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</si>
  <si>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</si>
  <si>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</si>
  <si>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</si>
  <si>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</si>
  <si>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</si>
  <si>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</si>
  <si>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</si>
  <si>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</si>
  <si>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</si>
  <si>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</si>
  <si>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</si>
  <si>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</si>
  <si>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</si>
  <si>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</si>
  <si>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</si>
  <si>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</si>
  <si>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</si>
  <si>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</si>
  <si>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</si>
  <si>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</si>
  <si>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</si>
  <si>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</si>
  <si>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</si>
  <si>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</si>
  <si>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</si>
  <si>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</si>
  <si>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</si>
  <si>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</si>
  <si>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</si>
  <si>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</si>
  <si>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</si>
  <si>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</si>
  <si>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</si>
  <si>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</si>
  <si>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</si>
  <si>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</si>
  <si>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</si>
  <si>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</si>
  <si>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</si>
  <si>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</si>
  <si>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</si>
  <si>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</si>
  <si>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</si>
  <si>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</si>
  <si>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</si>
  <si>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</si>
  <si>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</si>
  <si>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</si>
  <si>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</si>
  <si>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</si>
  <si>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</si>
  <si>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</si>
  <si>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</si>
  <si>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</si>
  <si>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</si>
  <si>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</si>
  <si>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</si>
  <si>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</si>
  <si>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</si>
  <si>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</si>
  <si>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</si>
  <si>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</si>
  <si>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</si>
  <si>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</si>
  <si>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</si>
  <si>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</si>
  <si>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</si>
  <si>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</si>
  <si>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</si>
  <si>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</si>
  <si>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</si>
  <si>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</si>
  <si>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</si>
  <si>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</si>
  <si>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</si>
  <si>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</si>
  <si>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</si>
  <si>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</si>
  <si>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</si>
  <si>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</si>
  <si>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</si>
  <si>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</si>
  <si>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</si>
  <si>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</si>
  <si>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</si>
  <si>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</si>
  <si>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</si>
  <si>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</si>
  <si>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</si>
  <si>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</si>
  <si>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</si>
  <si>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</si>
  <si>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</si>
  <si>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</si>
  <si>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</si>
  <si>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</si>
  <si>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</si>
  <si>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</si>
  <si>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</si>
  <si>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</si>
  <si>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</si>
  <si>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</si>
  <si>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</si>
  <si>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</si>
  <si>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</si>
  <si>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</si>
  <si>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</si>
  <si>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</si>
  <si>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</si>
  <si>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</si>
  <si>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</si>
  <si>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</si>
  <si>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</si>
  <si>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</si>
  <si>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</si>
  <si>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</si>
  <si>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</si>
  <si>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</si>
  <si>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</si>
  <si>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</si>
  <si>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</si>
  <si>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</si>
  <si>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</si>
  <si>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</si>
  <si>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</si>
  <si>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</si>
  <si>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</si>
  <si>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</si>
  <si>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</si>
  <si>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</si>
  <si>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</si>
  <si>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</si>
  <si>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</si>
  <si>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</si>
  <si>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</si>
  <si>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</si>
  <si>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</si>
  <si>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</si>
  <si>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</si>
  <si>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</si>
  <si>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</si>
  <si>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</si>
  <si>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</si>
  <si>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</si>
  <si>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</si>
  <si>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</si>
  <si>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</si>
  <si>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</si>
  <si>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</si>
  <si>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</si>
  <si>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</si>
  <si>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</si>
  <si>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</si>
  <si>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</si>
  <si>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</si>
  <si>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</si>
  <si>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</si>
  <si>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</si>
  <si>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</si>
  <si>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</si>
  <si>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</si>
  <si>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</si>
  <si>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</si>
  <si>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</si>
  <si>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</si>
  <si>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</si>
  <si>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</si>
  <si>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</si>
  <si>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</si>
  <si>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</si>
  <si>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</si>
  <si>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</si>
  <si>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</si>
  <si>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</si>
  <si>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</si>
  <si>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</si>
  <si>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</si>
  <si>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</si>
  <si>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</si>
  <si>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</si>
  <si>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</si>
  <si>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</si>
  <si>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</si>
  <si>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</si>
  <si>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</si>
  <si>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</si>
  <si>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</si>
  <si>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</si>
  <si>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</si>
  <si>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</si>
  <si>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</si>
  <si>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</si>
  <si>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</si>
  <si>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</si>
  <si>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</si>
  <si>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</si>
  <si>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</si>
  <si>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</si>
  <si>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</si>
  <si>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</si>
  <si>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</si>
  <si>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</si>
  <si>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</si>
  <si>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</si>
  <si>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</si>
  <si>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</si>
  <si>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</si>
  <si>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</si>
  <si>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</si>
  <si>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</si>
  <si>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</si>
  <si>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</si>
  <si>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</si>
  <si>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</si>
  <si>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</si>
  <si>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</si>
  <si>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</si>
  <si>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</si>
  <si>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</si>
  <si>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</si>
  <si>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</si>
  <si>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</si>
  <si>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</si>
  <si>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</si>
  <si>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</si>
  <si>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</si>
  <si>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</si>
  <si>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</si>
  <si>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</si>
  <si>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</si>
  <si>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</si>
  <si>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</si>
  <si>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</si>
  <si>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</si>
  <si>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</si>
  <si>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</si>
  <si>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</si>
  <si>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</si>
  <si>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</si>
  <si>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</si>
  <si>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</si>
  <si>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</si>
  <si>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</si>
  <si>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</si>
  <si>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</si>
  <si>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</si>
  <si>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</si>
  <si>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</si>
  <si>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</si>
  <si>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</si>
  <si>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</si>
  <si>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</si>
  <si>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</si>
  <si>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</si>
  <si>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</si>
  <si>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</si>
  <si>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</si>
  <si>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</si>
  <si>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</si>
  <si>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</si>
  <si>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</si>
  <si>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</si>
  <si>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</si>
  <si>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</si>
  <si>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</si>
  <si>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</si>
  <si>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</si>
  <si>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</si>
  <si>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</si>
  <si>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</si>
  <si>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</si>
  <si>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</si>
  <si>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</si>
  <si>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</si>
  <si>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</si>
  <si>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</si>
  <si>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</si>
  <si>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</si>
  <si>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</si>
  <si>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</si>
  <si>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</si>
  <si>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</si>
  <si>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</si>
  <si>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</si>
  <si>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</si>
  <si>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</si>
  <si>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</si>
  <si>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</si>
  <si>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</si>
  <si>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</si>
  <si>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</si>
  <si>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</si>
  <si>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</si>
  <si>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</si>
  <si>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</si>
  <si>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</si>
  <si>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</si>
  <si>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</si>
  <si>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</si>
  <si>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</si>
  <si>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</si>
  <si>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</si>
  <si>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</si>
  <si>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</si>
  <si>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</si>
  <si>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</si>
  <si>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</si>
  <si>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</si>
  <si>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</si>
  <si>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</si>
  <si>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</si>
  <si>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</si>
  <si>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</si>
  <si>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</si>
  <si>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</si>
  <si>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</si>
  <si>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</si>
  <si>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</si>
  <si>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</si>
  <si>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</si>
  <si>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</si>
  <si>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</si>
  <si>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</si>
  <si>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</si>
  <si>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</si>
  <si>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</si>
  <si>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</si>
  <si>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</si>
  <si>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</si>
  <si>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</si>
  <si>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</si>
  <si>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</si>
  <si>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</si>
  <si>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</si>
  <si>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</si>
  <si>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</si>
  <si>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</si>
  <si>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</si>
  <si>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</si>
  <si>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</si>
  <si>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</si>
  <si>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</si>
  <si>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</si>
  <si>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</si>
  <si>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</si>
  <si>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</si>
  <si>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</si>
  <si>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</si>
  <si>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</si>
  <si>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</si>
  <si>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</si>
  <si>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</si>
  <si>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</si>
  <si>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</si>
  <si>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</si>
  <si>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</si>
  <si>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</si>
  <si>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</si>
  <si>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</si>
  <si>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</si>
  <si>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</si>
  <si>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</si>
  <si>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</si>
  <si>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</si>
  <si>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</si>
  <si>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</si>
  <si>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</si>
  <si>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</si>
  <si>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</si>
  <si>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</si>
  <si>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</si>
  <si>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</si>
  <si>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</si>
  <si>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</si>
  <si>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</si>
  <si>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</si>
  <si>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</si>
  <si>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</si>
  <si>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</si>
  <si>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</si>
  <si>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</si>
  <si>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</si>
  <si>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</si>
  <si>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</si>
  <si>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</si>
  <si>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</si>
  <si>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</si>
  <si>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</si>
  <si>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</si>
  <si>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</si>
  <si>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</si>
  <si>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</si>
  <si>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</si>
  <si>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</si>
  <si>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</si>
  <si>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</si>
  <si>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</si>
  <si>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</si>
  <si>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</si>
  <si>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</si>
  <si>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</si>
  <si>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</si>
  <si>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</si>
  <si>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</si>
  <si>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</si>
  <si>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</si>
  <si>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</si>
  <si>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</si>
  <si>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</si>
  <si>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</si>
  <si>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</si>
  <si>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</si>
  <si>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</si>
  <si>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</si>
  <si>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</si>
  <si>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</si>
  <si>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</si>
  <si>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</si>
  <si>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</si>
  <si>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</si>
  <si>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</si>
  <si>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</si>
  <si>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</si>
  <si>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</si>
  <si>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</si>
  <si>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</si>
  <si>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</si>
  <si>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</si>
  <si>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</si>
  <si>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</si>
  <si>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</si>
  <si>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</si>
  <si>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</si>
  <si>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</si>
  <si>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</si>
  <si>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</si>
  <si>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</si>
  <si>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</si>
  <si>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</si>
  <si>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</si>
  <si>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</si>
  <si>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</si>
  <si>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</si>
  <si>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</si>
  <si>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</si>
  <si>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</si>
  <si>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</si>
  <si>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</si>
  <si>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</si>
  <si>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</si>
  <si>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</si>
  <si>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</si>
  <si>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</si>
  <si>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</si>
  <si>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</si>
  <si>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</si>
  <si>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</si>
  <si>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</si>
  <si>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</si>
  <si>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</si>
  <si>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</si>
  <si>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</si>
  <si>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</si>
  <si>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</si>
  <si>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</si>
  <si>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</si>
  <si>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</si>
  <si>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</si>
  <si>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</si>
  <si>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</si>
  <si>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</si>
  <si>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</si>
  <si>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</si>
  <si>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</si>
  <si>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</si>
  <si>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</si>
  <si>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</si>
  <si>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</si>
  <si>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</si>
  <si>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</si>
  <si>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</si>
  <si>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</si>
  <si>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</si>
  <si>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</si>
  <si>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</si>
  <si>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</si>
  <si>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</si>
  <si>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</si>
  <si>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</si>
  <si>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</si>
  <si>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</si>
  <si>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</si>
  <si>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</si>
  <si>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</si>
  <si>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</si>
  <si>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</si>
  <si>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</si>
  <si>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</si>
  <si>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</si>
  <si>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</si>
  <si>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</si>
  <si>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</si>
  <si>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</si>
  <si>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</si>
  <si>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</si>
  <si>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</si>
  <si>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</si>
  <si>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</si>
  <si>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</si>
  <si>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</si>
  <si>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</si>
  <si>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</si>
  <si>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</si>
  <si>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</si>
  <si>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</si>
  <si>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</si>
  <si>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</si>
  <si>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</si>
  <si>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</si>
  <si>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</si>
  <si>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</si>
  <si>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</si>
  <si>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</si>
  <si>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</si>
  <si>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</si>
  <si>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</si>
  <si>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</si>
  <si>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</si>
  <si>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</si>
  <si>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</si>
  <si>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</si>
  <si>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</si>
  <si>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</si>
  <si>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</si>
  <si>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</si>
  <si>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</si>
  <si>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</si>
  <si>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</si>
  <si>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</si>
  <si>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</si>
  <si>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</si>
  <si>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</si>
  <si>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</si>
  <si>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</si>
  <si>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</si>
  <si>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</si>
  <si>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</si>
  <si>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</si>
  <si>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</si>
  <si>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</si>
  <si>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</si>
  <si>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</si>
  <si>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</si>
  <si>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</si>
  <si>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</si>
  <si>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</si>
  <si>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</si>
  <si>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</si>
  <si>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</si>
  <si>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</si>
  <si>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</si>
  <si>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</si>
  <si>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</si>
  <si>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</si>
  <si>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</si>
  <si>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</si>
  <si>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</si>
  <si>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</si>
  <si>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</si>
  <si>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</si>
  <si>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</si>
  <si>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</si>
  <si>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</si>
  <si>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</si>
  <si>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</si>
  <si>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</si>
  <si>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</si>
  <si>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</si>
  <si>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</si>
  <si>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</si>
  <si>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</si>
  <si>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</si>
  <si>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</si>
  <si>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</si>
  <si>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</si>
  <si>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</si>
  <si>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</si>
  <si>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</si>
  <si>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</si>
  <si>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</si>
  <si>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</si>
  <si>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</si>
  <si>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</si>
  <si>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</si>
  <si>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</si>
  <si>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</si>
  <si>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</si>
  <si>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</si>
  <si>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</si>
  <si>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</si>
  <si>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</si>
  <si>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</si>
  <si>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</si>
  <si>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</si>
  <si>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</si>
  <si>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</si>
  <si>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</si>
  <si>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</si>
  <si>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</si>
  <si>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</si>
  <si>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</si>
  <si>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</si>
  <si>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</si>
  <si>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</si>
  <si>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</si>
  <si>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</si>
  <si>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</si>
  <si>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</si>
  <si>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</si>
  <si>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</si>
  <si>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</si>
  <si>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</si>
  <si>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</si>
  <si>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</si>
  <si>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</si>
  <si>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</si>
  <si>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</si>
  <si>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</si>
  <si>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</si>
  <si>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</si>
  <si>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</si>
  <si>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</si>
  <si>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</si>
  <si>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</si>
  <si>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</si>
  <si>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</si>
  <si>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</si>
  <si>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</si>
  <si>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</si>
  <si>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</si>
  <si>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</si>
  <si>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</si>
  <si>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</si>
  <si>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</si>
  <si>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</si>
  <si>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</si>
  <si>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</si>
  <si>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</si>
  <si>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</si>
  <si>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</si>
  <si>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</si>
  <si>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</si>
  <si>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</si>
  <si>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</si>
  <si>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</si>
  <si>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</si>
  <si>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</si>
  <si>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</si>
  <si>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</si>
  <si>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</si>
  <si>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</si>
  <si>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</si>
  <si>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</si>
  <si>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</si>
  <si>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</si>
  <si>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</si>
  <si>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</si>
  <si>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</si>
  <si>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</si>
  <si>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</si>
  <si>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</si>
  <si>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</si>
  <si>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</si>
  <si>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</si>
  <si>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</si>
  <si>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</si>
  <si>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</si>
  <si>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</si>
  <si>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</si>
  <si>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</si>
  <si>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</si>
  <si>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</si>
  <si>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</si>
  <si>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</si>
  <si>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</si>
  <si>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</si>
  <si>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</si>
  <si>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</si>
  <si>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</si>
  <si>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</si>
  <si>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</si>
  <si>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</si>
  <si>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</si>
  <si>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</si>
  <si>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</si>
  <si>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</si>
  <si>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</si>
  <si>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</si>
  <si>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</si>
  <si>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</si>
  <si>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</si>
  <si>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</si>
  <si>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</si>
  <si>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</si>
  <si>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</si>
  <si>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</si>
  <si>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</si>
  <si>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</si>
  <si>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</si>
  <si>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</si>
  <si>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</si>
  <si>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</si>
  <si>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</si>
  <si>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</si>
  <si>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</si>
  <si>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</si>
  <si>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</si>
  <si>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</si>
  <si>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</si>
  <si>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</si>
  <si>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</si>
  <si>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</si>
  <si>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</si>
  <si>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</si>
  <si>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</si>
  <si>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</si>
  <si>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</si>
  <si>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</si>
  <si>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</si>
  <si>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</si>
  <si>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</si>
  <si>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</si>
  <si>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</si>
  <si>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</si>
  <si>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</si>
  <si>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</si>
  <si>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</si>
  <si>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</si>
  <si>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</si>
  <si>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</si>
  <si>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</si>
  <si>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</si>
  <si>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</si>
  <si>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</si>
  <si>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</si>
  <si>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</si>
  <si>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</si>
  <si>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</si>
  <si>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</si>
  <si>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</si>
  <si>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</si>
  <si>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</si>
  <si>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</si>
  <si>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</si>
  <si>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</si>
  <si>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</si>
  <si>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</si>
  <si>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</si>
  <si>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</si>
  <si>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</si>
  <si>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</si>
  <si>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</si>
  <si>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</si>
  <si>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</si>
  <si>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</si>
  <si>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</si>
  <si>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</si>
  <si>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</si>
  <si>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</si>
  <si>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</si>
  <si>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</si>
  <si>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</si>
  <si>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</si>
  <si>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</si>
  <si>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</si>
  <si>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</si>
  <si>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</si>
  <si>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</si>
  <si>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</si>
  <si>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</si>
  <si>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</si>
  <si>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</si>
  <si>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</si>
  <si>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</si>
  <si>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</si>
  <si>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</si>
  <si>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</si>
  <si>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</si>
  <si>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</si>
  <si>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</si>
  <si>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</si>
  <si>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</si>
  <si>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</si>
  <si>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</si>
  <si>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</si>
  <si>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</si>
  <si>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</si>
  <si>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</si>
  <si>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</si>
  <si>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</si>
  <si>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</si>
  <si>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</si>
  <si>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</si>
  <si>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</si>
  <si>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</si>
  <si>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</si>
  <si>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</si>
  <si>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</si>
  <si>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</si>
  <si>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</si>
  <si>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</si>
  <si>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</si>
  <si>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</si>
  <si>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</si>
  <si>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</si>
  <si>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</si>
  <si>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</si>
  <si>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</si>
  <si>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</si>
  <si>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</si>
  <si>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</si>
  <si>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</si>
  <si>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</si>
  <si>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</si>
  <si>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</si>
  <si>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</si>
  <si>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</si>
  <si>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</si>
  <si>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</si>
  <si>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</si>
  <si>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</si>
  <si>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</si>
  <si>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</si>
  <si>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</si>
  <si>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</si>
  <si>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</si>
  <si>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</si>
  <si>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</si>
  <si>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</si>
  <si>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</si>
  <si>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</si>
  <si>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</si>
  <si>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</si>
  <si>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</si>
  <si>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</si>
  <si>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</si>
  <si>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</si>
  <si>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</si>
  <si>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</si>
  <si>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</si>
  <si>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</si>
  <si>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</si>
  <si>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</si>
  <si>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</si>
  <si>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</si>
  <si>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</si>
  <si>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</si>
  <si>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</si>
  <si>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</si>
  <si>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</si>
  <si>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</si>
  <si>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</si>
  <si>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</si>
  <si>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</si>
  <si>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</si>
  <si>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</si>
  <si>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</si>
  <si>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</si>
  <si>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</si>
  <si>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</si>
  <si>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</si>
  <si>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</si>
  <si>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</si>
  <si>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</si>
  <si>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</si>
  <si>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</si>
  <si>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</si>
  <si>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</si>
  <si>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</si>
  <si>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</si>
  <si>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</si>
  <si>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</si>
  <si>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</si>
  <si>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</si>
  <si>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</si>
  <si>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</si>
  <si>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</si>
  <si>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</si>
  <si>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</si>
  <si>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</si>
  <si>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</si>
  <si>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</si>
  <si>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</si>
  <si>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</si>
  <si>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</si>
  <si>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</si>
  <si>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</si>
  <si>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</si>
  <si>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</si>
  <si>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</si>
  <si>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</si>
  <si>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</si>
  <si>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</si>
  <si>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</si>
  <si>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</si>
  <si>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</si>
  <si>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</si>
  <si>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</si>
  <si>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</si>
  <si>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</si>
  <si>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</si>
  <si>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</si>
  <si>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</si>
  <si>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</si>
  <si>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</si>
  <si>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</si>
  <si>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</si>
  <si>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</si>
  <si>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</si>
  <si>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</si>
  <si>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</si>
  <si>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</si>
  <si>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</si>
  <si>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</si>
  <si>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</si>
  <si>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</si>
  <si>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</si>
  <si>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</si>
  <si>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</si>
  <si>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</si>
  <si>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</si>
  <si>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</si>
  <si>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</si>
  <si>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</si>
  <si>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</si>
  <si>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</si>
  <si>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</si>
  <si>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</si>
  <si>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</si>
  <si>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</si>
  <si>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</si>
  <si>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</si>
  <si>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</si>
  <si>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</si>
  <si>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</si>
  <si>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</si>
  <si>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</si>
  <si>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</si>
  <si>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</si>
  <si>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</si>
  <si>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</si>
  <si>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</si>
  <si>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</si>
  <si>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</si>
  <si>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</si>
  <si>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</si>
  <si>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</si>
  <si>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</si>
  <si>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</si>
  <si>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</si>
  <si>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</si>
  <si>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</si>
  <si>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</si>
  <si>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</si>
  <si>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</si>
  <si>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</si>
  <si>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</si>
  <si>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</si>
  <si>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</si>
  <si>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</si>
  <si>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</si>
  <si>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</si>
  <si>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</si>
  <si>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</si>
  <si>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</si>
  <si>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</si>
  <si>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</si>
  <si>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</si>
  <si>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</si>
  <si>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</si>
  <si>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</si>
  <si>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</si>
  <si>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</si>
  <si>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</si>
  <si>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</si>
  <si>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</si>
  <si>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</si>
  <si>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</si>
  <si>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</si>
  <si>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</si>
  <si>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</si>
  <si>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</si>
  <si>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</si>
  <si>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</si>
  <si>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</si>
  <si>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</si>
  <si>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</si>
  <si>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</si>
  <si>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</si>
  <si>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</si>
  <si>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</si>
  <si>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</si>
  <si>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</si>
  <si>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</si>
  <si>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</si>
  <si>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</si>
  <si>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</si>
  <si>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</si>
  <si>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</si>
  <si>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</si>
  <si>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</si>
  <si>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</si>
  <si>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</si>
  <si>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</si>
  <si>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</si>
  <si>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</si>
  <si>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</si>
  <si>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</si>
  <si>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</si>
  <si>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</si>
  <si>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</si>
  <si>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</si>
  <si>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</si>
  <si>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</si>
  <si>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</si>
  <si>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</si>
  <si>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</si>
  <si>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</si>
  <si>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</si>
  <si>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</si>
  <si>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</si>
  <si>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</si>
  <si>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</si>
  <si>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</si>
  <si>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</si>
  <si>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</si>
  <si>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</si>
  <si>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</si>
  <si>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</si>
  <si>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</si>
  <si>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</si>
  <si>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</si>
  <si>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</si>
  <si>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</si>
  <si>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</si>
  <si>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</si>
  <si>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</si>
  <si>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</si>
  <si>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</si>
  <si>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</si>
  <si>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</si>
  <si>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</si>
  <si>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</si>
  <si>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</si>
  <si>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</si>
  <si>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</si>
  <si>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</si>
  <si>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</si>
  <si>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</si>
  <si>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</si>
  <si>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</si>
  <si>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</si>
  <si>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</si>
  <si>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</si>
  <si>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</si>
  <si>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</si>
  <si>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</si>
  <si>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</si>
  <si>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</si>
  <si>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</si>
  <si>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</si>
  <si>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</si>
  <si>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</si>
  <si>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</si>
  <si>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</si>
  <si>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</si>
  <si>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</si>
  <si>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</si>
  <si>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</si>
  <si>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</si>
  <si>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</si>
  <si>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</si>
  <si>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</si>
  <si>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</si>
  <si>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</si>
  <si>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</si>
  <si>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</si>
  <si>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</si>
  <si>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</si>
  <si>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</si>
  <si>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</si>
  <si>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</si>
  <si>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</si>
  <si>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</si>
  <si>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</si>
  <si>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</si>
  <si>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</si>
  <si>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</si>
  <si>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</si>
  <si>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</si>
  <si>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</si>
  <si>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</si>
  <si>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</si>
  <si>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</si>
  <si>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</si>
  <si>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</si>
  <si>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</si>
  <si>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</si>
  <si>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</si>
  <si>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</si>
  <si>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</si>
  <si>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</si>
  <si>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</si>
  <si>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</si>
  <si>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</si>
  <si>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</si>
  <si>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</si>
  <si>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</si>
  <si>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</si>
  <si>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</si>
  <si>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</si>
  <si>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</si>
  <si>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</si>
  <si>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</si>
  <si>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</si>
  <si>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</si>
  <si>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</si>
  <si>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</si>
  <si>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</si>
  <si>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</si>
  <si>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</si>
  <si>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</si>
  <si>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</si>
  <si>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</si>
  <si>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</si>
  <si>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</si>
  <si>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</si>
  <si>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</si>
  <si>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</si>
  <si>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</si>
  <si>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</si>
  <si>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</si>
  <si>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</si>
  <si>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</si>
  <si>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</si>
  <si>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</si>
  <si>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</si>
  <si>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</si>
  <si>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</si>
  <si>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</si>
  <si>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</si>
  <si>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</si>
  <si>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</si>
  <si>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</si>
  <si>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</si>
  <si>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</si>
  <si>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</si>
  <si>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</si>
  <si>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</si>
  <si>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</si>
  <si>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</si>
  <si>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</si>
  <si>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</si>
  <si>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</si>
  <si>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</si>
  <si>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</si>
  <si>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</si>
  <si>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</si>
  <si>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</si>
  <si>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</si>
  <si>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</si>
  <si>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</si>
  <si>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</si>
  <si>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</si>
  <si>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</si>
  <si>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</si>
  <si>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</si>
  <si>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</si>
  <si>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</si>
  <si>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</si>
  <si>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</si>
  <si>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</si>
  <si>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</si>
  <si>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</si>
  <si>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</si>
  <si>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</si>
  <si>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</si>
  <si>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</si>
  <si>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</si>
  <si>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</si>
  <si>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</si>
  <si>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</si>
  <si>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</si>
  <si>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</si>
  <si>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</si>
  <si>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</si>
  <si>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</si>
  <si>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</si>
  <si>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</si>
  <si>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</si>
  <si>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</si>
  <si>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</si>
  <si>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</si>
  <si>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</si>
  <si>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</si>
  <si>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</si>
  <si>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</si>
  <si>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</si>
  <si>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</si>
  <si>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</si>
  <si>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</si>
  <si>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</si>
  <si>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</si>
  <si>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</si>
  <si>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</si>
  <si>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</si>
  <si>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</si>
  <si>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</si>
  <si>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</si>
  <si>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</si>
  <si>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</si>
  <si>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</si>
  <si>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</si>
  <si>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</si>
  <si>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</si>
  <si>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</si>
  <si>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</si>
  <si>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</si>
  <si>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</si>
  <si>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</si>
  <si>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</si>
  <si>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</si>
  <si>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</si>
  <si>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</si>
  <si>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</si>
  <si>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</si>
  <si>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</si>
  <si>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</si>
  <si>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</si>
  <si>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</si>
  <si>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</si>
  <si>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</si>
  <si>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</si>
  <si>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</si>
  <si>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</si>
  <si>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</si>
  <si>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</si>
  <si>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</si>
  <si>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</si>
  <si>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</si>
  <si>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</si>
  <si>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</si>
  <si>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</si>
  <si>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</si>
  <si>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</si>
  <si>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</si>
  <si>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</si>
  <si>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</si>
  <si>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</si>
  <si>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</si>
  <si>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</si>
  <si>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</si>
  <si>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</si>
  <si>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</si>
  <si>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</si>
  <si>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</si>
  <si>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</si>
  <si>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</si>
  <si>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</si>
  <si>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</si>
  <si>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</si>
  <si>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</si>
  <si>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</si>
  <si>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</si>
  <si>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</si>
  <si>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</si>
  <si>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</si>
  <si>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</si>
  <si>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</si>
  <si>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</si>
  <si>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</si>
  <si>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</si>
  <si>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</si>
  <si>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</si>
  <si>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</si>
  <si>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</si>
  <si>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</si>
  <si>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</si>
  <si>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</si>
  <si>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</si>
  <si>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</si>
  <si>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</si>
  <si>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</si>
  <si>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</si>
  <si>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</si>
  <si>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</si>
  <si>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</si>
  <si>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</si>
  <si>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</si>
  <si>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</si>
  <si>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</si>
  <si>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</si>
  <si>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</si>
  <si>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</si>
  <si>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</si>
  <si>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</si>
  <si>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</si>
  <si>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</si>
  <si>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</si>
  <si>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</si>
  <si>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</si>
  <si>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</si>
  <si>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</si>
  <si>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</si>
  <si>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</si>
  <si>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</si>
  <si>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</si>
  <si>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</si>
  <si>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</si>
  <si>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</si>
  <si>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</si>
  <si>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</si>
  <si>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</si>
  <si>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</si>
  <si>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</si>
  <si>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</si>
  <si>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</si>
  <si>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</si>
  <si>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</si>
  <si>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</si>
  <si>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</si>
  <si>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</si>
  <si>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</si>
  <si>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</si>
  <si>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</si>
  <si>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</si>
  <si>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</si>
  <si>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</si>
  <si>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</si>
  <si>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</si>
  <si>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</si>
  <si>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</si>
  <si>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</si>
  <si>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</si>
  <si>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</si>
  <si>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</si>
  <si>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</si>
  <si>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</si>
  <si>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</si>
  <si>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</si>
  <si>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</si>
  <si>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</si>
  <si>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</si>
  <si>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</si>
  <si>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</si>
  <si>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</si>
  <si>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</si>
  <si>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</si>
  <si>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</si>
  <si>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</si>
  <si>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</si>
  <si>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</si>
  <si>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</si>
  <si>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</si>
  <si>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</si>
  <si>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</si>
  <si>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</si>
  <si>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</si>
  <si>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</si>
  <si>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</si>
  <si>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</si>
  <si>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</si>
  <si>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</si>
  <si>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</si>
  <si>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</si>
  <si>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</si>
  <si>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</si>
  <si>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</si>
  <si>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</si>
  <si>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</si>
  <si>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</si>
  <si>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</si>
  <si>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</si>
  <si>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</si>
  <si>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</si>
  <si>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</si>
  <si>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</si>
  <si>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</si>
  <si>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</si>
  <si>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</si>
  <si>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</si>
  <si>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</si>
  <si>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</si>
  <si>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</si>
  <si>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</si>
  <si>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</si>
  <si>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</si>
  <si>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</si>
  <si>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</si>
  <si>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</si>
  <si>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</si>
  <si>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</si>
  <si>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</si>
  <si>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</si>
  <si>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</si>
  <si>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</si>
  <si>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</si>
  <si>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</si>
  <si>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</si>
  <si>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</si>
  <si>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</si>
  <si>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</si>
  <si>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</si>
  <si>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</si>
  <si>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</si>
  <si>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</si>
  <si>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</si>
  <si>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</si>
  <si>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</si>
  <si>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</si>
  <si>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</si>
  <si>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</si>
  <si>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</si>
  <si>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</si>
  <si>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</si>
  <si>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</si>
  <si>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</si>
  <si>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</si>
  <si>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</si>
  <si>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</si>
  <si>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</si>
  <si>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</si>
  <si>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</si>
  <si>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</si>
  <si>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</si>
  <si>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</si>
  <si>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</si>
  <si>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</si>
  <si>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</si>
  <si>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</si>
  <si>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</si>
  <si>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</si>
  <si>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</si>
  <si>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</si>
  <si>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</si>
  <si>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</si>
  <si>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</si>
  <si>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</si>
  <si>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</si>
  <si>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</si>
  <si>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</si>
  <si>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</si>
  <si>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</si>
  <si>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</si>
  <si>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</si>
  <si>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</si>
  <si>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</si>
  <si>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</si>
  <si>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</si>
  <si>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</si>
  <si>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</si>
  <si>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</si>
  <si>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</si>
  <si>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</si>
  <si>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</si>
  <si>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</si>
  <si>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</si>
  <si>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</si>
  <si>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</si>
  <si>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</si>
  <si>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</si>
  <si>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</si>
  <si>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</si>
  <si>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</si>
  <si>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</si>
  <si>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</si>
  <si>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</si>
  <si>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</si>
  <si>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</si>
  <si>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</si>
  <si>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</si>
  <si>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</si>
  <si>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</si>
  <si>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</si>
  <si>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</si>
  <si>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</si>
  <si>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</si>
  <si>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</si>
  <si>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</si>
  <si>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</si>
  <si>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</si>
  <si>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</si>
  <si>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</si>
  <si>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</si>
  <si>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</si>
  <si>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</si>
  <si>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</si>
  <si>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</si>
  <si>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</si>
  <si>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</si>
  <si>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</si>
  <si>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</si>
  <si>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</si>
  <si>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</si>
  <si>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</si>
  <si>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</si>
  <si>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</si>
  <si>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</si>
  <si>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</si>
  <si>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</si>
  <si>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</si>
  <si>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</si>
  <si>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</si>
  <si>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</si>
  <si>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</si>
  <si>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</si>
  <si>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</si>
  <si>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</si>
  <si>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</si>
  <si>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</si>
  <si>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</si>
  <si>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</si>
  <si>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</si>
  <si>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</si>
  <si>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</si>
  <si>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</si>
  <si>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</si>
  <si>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</si>
  <si>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</si>
  <si>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</si>
  <si>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</si>
  <si>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</si>
  <si>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</si>
  <si>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</si>
  <si>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</si>
  <si>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</si>
  <si>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</si>
  <si>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</si>
  <si>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</si>
  <si>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</si>
  <si>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</si>
  <si>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</si>
  <si>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</si>
  <si>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</si>
  <si>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</si>
  <si>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</si>
  <si>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</si>
  <si>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</si>
  <si>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</si>
  <si>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</si>
  <si>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</si>
  <si>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</si>
  <si>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</si>
  <si>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</si>
  <si>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</si>
  <si>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</si>
  <si>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</si>
  <si>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</si>
  <si>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</si>
  <si>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</si>
  <si>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</si>
  <si>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</si>
  <si>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</si>
  <si>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</si>
  <si>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</si>
  <si>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</si>
  <si>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</si>
  <si>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</si>
  <si>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</si>
  <si>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</si>
  <si>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</si>
  <si>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</si>
  <si>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</si>
  <si>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</si>
  <si>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</si>
  <si>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</si>
  <si>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</si>
  <si>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</si>
  <si>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</si>
  <si>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</si>
  <si>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</si>
  <si>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</si>
  <si>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</si>
  <si>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</si>
  <si>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</si>
  <si>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</si>
  <si>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</si>
  <si>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</si>
  <si>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</si>
  <si>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</si>
  <si>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</si>
  <si>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</si>
  <si>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</si>
  <si>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</si>
  <si>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</si>
  <si>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</si>
  <si>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</si>
  <si>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</si>
  <si>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</si>
  <si>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</si>
  <si>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</si>
  <si>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</si>
  <si>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</si>
  <si>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</si>
  <si>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</si>
  <si>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</si>
  <si>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</si>
  <si>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</si>
  <si>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</si>
  <si>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</si>
  <si>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</si>
  <si>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</si>
  <si>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</si>
  <si>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</si>
  <si>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</si>
  <si>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</si>
  <si>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</si>
  <si>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</si>
  <si>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</si>
  <si>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</si>
  <si>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</si>
  <si>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</si>
  <si>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</si>
  <si>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</si>
  <si>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</si>
  <si>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</si>
  <si>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</si>
  <si>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</si>
  <si>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</si>
  <si>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</si>
  <si>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</si>
  <si>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</si>
  <si>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</si>
  <si>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</si>
  <si>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</si>
  <si>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</si>
  <si>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</si>
  <si>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</si>
  <si>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</si>
  <si>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</si>
  <si>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</si>
  <si>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</si>
  <si>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</si>
  <si>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</si>
  <si>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</si>
  <si>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</si>
  <si>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</si>
  <si>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</si>
  <si>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</si>
  <si>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</si>
  <si>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</si>
  <si>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</si>
  <si>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</si>
  <si>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</si>
  <si>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</si>
  <si>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</si>
  <si>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</si>
  <si>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</si>
  <si>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</si>
  <si>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</si>
  <si>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</si>
  <si>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</si>
  <si>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</si>
  <si>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</si>
  <si>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</si>
  <si>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</si>
  <si>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</si>
  <si>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</si>
  <si>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</si>
  <si>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</si>
  <si>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</si>
  <si>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</si>
  <si>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</si>
  <si>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</si>
  <si>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</si>
  <si>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</si>
  <si>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</si>
  <si>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</si>
  <si>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</si>
  <si>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</si>
  <si>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</si>
  <si>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</si>
  <si>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</si>
  <si>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</si>
  <si>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</si>
  <si>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</si>
  <si>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</si>
  <si>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</si>
  <si>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</si>
  <si>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</si>
  <si>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</si>
  <si>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</si>
  <si>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</si>
  <si>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</si>
  <si>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</si>
  <si>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</si>
  <si>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</si>
  <si>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</si>
  <si>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</si>
  <si>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</si>
  <si>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</si>
  <si>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</si>
  <si>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</si>
  <si>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</si>
  <si>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</si>
  <si>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</si>
  <si>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</si>
  <si>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</si>
  <si>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</si>
  <si>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</si>
  <si>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</si>
  <si>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</si>
  <si>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</si>
  <si>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</si>
  <si>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</si>
  <si>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</si>
  <si>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</si>
  <si>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</si>
  <si>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</si>
  <si>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</si>
  <si>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</si>
  <si>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</si>
  <si>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</si>
  <si>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</si>
  <si>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</si>
  <si>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</si>
  <si>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</si>
  <si>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</si>
  <si>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</si>
  <si>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</si>
  <si>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</si>
  <si>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</si>
  <si>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</si>
  <si>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</si>
  <si>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</si>
  <si>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</si>
  <si>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</si>
  <si>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</si>
  <si>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</si>
  <si>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</si>
  <si>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</si>
  <si>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</si>
  <si>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</si>
  <si>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</si>
  <si>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</si>
  <si>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</si>
  <si>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</si>
  <si>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</si>
  <si>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</si>
  <si>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</si>
  <si>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</si>
  <si>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</si>
  <si>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</si>
  <si>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</si>
  <si>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</si>
  <si>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</si>
  <si>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</si>
  <si>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</si>
  <si>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</si>
  <si>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</si>
  <si>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</si>
  <si>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</si>
  <si>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</si>
  <si>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</si>
  <si>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</si>
  <si>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</si>
  <si>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</si>
  <si>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</si>
  <si>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</si>
  <si>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</si>
  <si>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</si>
  <si>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</si>
  <si>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</si>
  <si>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</si>
  <si>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</si>
  <si>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</si>
  <si>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</si>
  <si>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</si>
  <si>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</si>
  <si>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</si>
  <si>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</si>
  <si>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</si>
  <si>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</si>
  <si>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</si>
  <si>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</si>
  <si>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</si>
  <si>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</si>
  <si>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</si>
  <si>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</si>
  <si>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</si>
  <si>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</si>
  <si>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</si>
  <si>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</si>
  <si>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</si>
  <si>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</si>
  <si>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</si>
  <si>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</si>
  <si>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</si>
  <si>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</si>
  <si>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</si>
  <si>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</si>
  <si>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</si>
  <si>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</si>
  <si>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</si>
  <si>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</si>
  <si>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</si>
  <si>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</si>
  <si>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</si>
  <si>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</si>
  <si>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</si>
  <si>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</si>
  <si>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</si>
  <si>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</si>
  <si>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</si>
  <si>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</si>
  <si>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</si>
  <si>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</si>
  <si>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</si>
  <si>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</si>
  <si>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</si>
  <si>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</si>
  <si>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</si>
  <si>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</si>
  <si>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</si>
  <si>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</si>
  <si>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</si>
  <si>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</si>
  <si>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</si>
  <si>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</si>
  <si>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</si>
  <si>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</si>
  <si>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</si>
  <si>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</si>
  <si>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</si>
  <si>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</si>
  <si>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</si>
  <si>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</si>
  <si>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</si>
  <si>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</si>
  <si>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</si>
  <si>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</si>
  <si>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</si>
  <si>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</si>
  <si>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</si>
  <si>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</si>
  <si>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</si>
  <si>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</si>
  <si>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</si>
  <si>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</si>
  <si>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</si>
  <si>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</si>
  <si>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</si>
  <si>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</si>
  <si>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</si>
  <si>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</si>
  <si>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</si>
  <si>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</si>
  <si>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</si>
  <si>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</si>
  <si>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</si>
  <si>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</si>
  <si>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</si>
  <si>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</si>
  <si>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</si>
  <si>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</si>
  <si>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</si>
  <si>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</si>
  <si>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</si>
  <si>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</si>
  <si>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</si>
  <si>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</si>
  <si>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</si>
  <si>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</si>
  <si>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</si>
  <si>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</si>
  <si>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</si>
  <si>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</si>
  <si>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</si>
  <si>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</si>
  <si>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</si>
  <si>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</si>
  <si>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</si>
  <si>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</si>
  <si>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</si>
  <si>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</si>
  <si>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</si>
  <si>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</si>
  <si>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</si>
  <si>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</si>
  <si>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</si>
  <si>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</si>
  <si>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</si>
  <si>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</si>
  <si>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</si>
  <si>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</si>
  <si>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</si>
  <si>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</si>
  <si>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</si>
  <si>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</si>
  <si>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</si>
  <si>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</si>
  <si>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</si>
  <si>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</si>
  <si>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</si>
  <si>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</si>
  <si>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</si>
  <si>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</si>
  <si>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</si>
  <si>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</si>
  <si>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</si>
  <si>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</si>
  <si>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</si>
  <si>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</si>
  <si>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</si>
  <si>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</si>
  <si>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</si>
  <si>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</si>
  <si>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</si>
  <si>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</si>
  <si>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</si>
  <si>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</si>
  <si>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</si>
  <si>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</si>
  <si>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</si>
  <si>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</si>
  <si>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</si>
  <si>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</si>
  <si>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</si>
  <si>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</si>
  <si>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</si>
  <si>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</si>
  <si>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</si>
  <si>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</si>
  <si>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</si>
  <si>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</si>
  <si>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</si>
  <si>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</si>
  <si>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</si>
  <si>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</si>
  <si>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</si>
  <si>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</si>
  <si>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</si>
  <si>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</si>
  <si>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</si>
  <si>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</si>
  <si>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</si>
  <si>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</si>
  <si>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</si>
  <si>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</si>
  <si>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</si>
  <si>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</si>
  <si>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</si>
  <si>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</si>
  <si>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</si>
  <si>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</si>
  <si>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</si>
  <si>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</si>
  <si>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</si>
  <si>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</si>
  <si>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</si>
  <si>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</si>
  <si>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</si>
  <si>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</si>
  <si>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</si>
  <si>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</si>
  <si>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</si>
  <si>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</si>
  <si>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</si>
  <si>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</si>
  <si>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</si>
  <si>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</si>
  <si>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</si>
  <si>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</si>
  <si>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</si>
  <si>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</si>
  <si>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</si>
  <si>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</si>
  <si>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</si>
  <si>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</si>
  <si>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</si>
  <si>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</si>
  <si>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</si>
  <si>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</si>
  <si>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</si>
  <si>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</si>
  <si>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</si>
  <si>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</si>
  <si>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</si>
  <si>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</si>
  <si>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</si>
  <si>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</si>
  <si>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</si>
  <si>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</si>
  <si>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</si>
  <si>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</si>
  <si>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</si>
  <si>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</si>
  <si>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</si>
  <si>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</si>
  <si>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</si>
  <si>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</si>
  <si>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</si>
  <si>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</si>
  <si>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</si>
  <si>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</si>
  <si>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</si>
  <si>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</si>
  <si>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</si>
  <si>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</si>
  <si>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</si>
  <si>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</si>
  <si>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</si>
  <si>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</si>
  <si>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</si>
  <si>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</si>
  <si>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</si>
  <si>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</si>
  <si>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</si>
  <si>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</si>
  <si>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</si>
  <si>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</si>
  <si>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</si>
  <si>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</si>
  <si>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</si>
  <si>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</si>
  <si>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</si>
  <si>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</si>
  <si>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</si>
  <si>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</si>
  <si>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</si>
  <si>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</si>
  <si>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</si>
  <si>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</si>
  <si>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</si>
  <si>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</si>
  <si>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</si>
  <si>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</si>
  <si>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</si>
  <si>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</si>
  <si>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</si>
  <si>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</si>
  <si>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</si>
  <si>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</si>
  <si>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</si>
  <si>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</si>
  <si>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</si>
  <si>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</si>
  <si>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</si>
  <si>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</si>
  <si>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</si>
  <si>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</si>
  <si>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</si>
  <si>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</si>
  <si>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</si>
  <si>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</si>
  <si>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</si>
  <si>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</si>
  <si>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</si>
  <si>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</si>
  <si>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</si>
  <si>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</si>
  <si>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</si>
  <si>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</si>
  <si>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</si>
  <si>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</si>
  <si>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</si>
  <si>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</si>
  <si>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</si>
  <si>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</si>
  <si>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</si>
  <si>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</si>
  <si>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</si>
  <si>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</si>
  <si>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</si>
  <si>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</si>
  <si>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</si>
  <si>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</si>
  <si>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</si>
  <si>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</si>
  <si>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</si>
  <si>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</si>
  <si>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</si>
  <si>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</si>
  <si>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</si>
  <si>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</si>
  <si>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</si>
  <si>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</si>
  <si>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</si>
  <si>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</si>
  <si>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</si>
  <si>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</si>
  <si>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</si>
  <si>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</si>
  <si>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</si>
  <si>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</si>
  <si>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</si>
  <si>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</si>
  <si>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</si>
  <si>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</si>
  <si>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</si>
  <si>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</si>
  <si>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</si>
  <si>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</si>
  <si>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</si>
  <si>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</si>
  <si>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</si>
  <si>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</si>
  <si>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</si>
  <si>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</si>
  <si>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</si>
  <si>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</si>
  <si>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</si>
  <si>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</si>
  <si>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</si>
  <si>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</si>
  <si>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</si>
  <si>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</si>
  <si>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</si>
  <si>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</si>
  <si>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</si>
  <si>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</si>
  <si>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</si>
  <si>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</si>
  <si>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</si>
  <si>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</si>
  <si>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</si>
  <si>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</si>
  <si>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</si>
  <si>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</si>
  <si>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</si>
  <si>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</si>
  <si>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</si>
  <si>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</si>
  <si>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</si>
  <si>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</si>
  <si>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</si>
  <si>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</si>
  <si>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</si>
  <si>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</si>
  <si>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</si>
  <si>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</si>
  <si>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</si>
  <si>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</si>
  <si>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</si>
  <si>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</si>
  <si>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</si>
  <si>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</si>
  <si>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</si>
  <si>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</si>
  <si>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</si>
  <si>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</si>
  <si>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</si>
  <si>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</si>
  <si>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</si>
  <si>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</si>
  <si>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</si>
  <si>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</si>
  <si>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</si>
  <si>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</si>
  <si>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</si>
  <si>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</si>
  <si>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</si>
  <si>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</si>
  <si>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</si>
  <si>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</si>
  <si>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</si>
  <si>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</si>
  <si>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</si>
  <si>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</si>
  <si>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</si>
  <si>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</si>
  <si>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</si>
  <si>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</si>
  <si>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</si>
  <si>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</si>
  <si>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</si>
  <si>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</si>
  <si>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</si>
  <si>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</si>
  <si>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</si>
  <si>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</si>
  <si>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</si>
  <si>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</si>
  <si>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</si>
  <si>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</si>
  <si>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</si>
  <si>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</si>
  <si>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</si>
  <si>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</si>
  <si>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</si>
  <si>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</si>
  <si>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</si>
  <si>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</si>
  <si>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</si>
  <si>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</si>
  <si>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</si>
  <si>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</si>
  <si>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</si>
  <si>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</si>
  <si>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</si>
  <si>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</si>
  <si>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</si>
  <si>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</si>
  <si>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</si>
  <si>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</si>
  <si>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</si>
  <si>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</si>
  <si>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</si>
  <si>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</si>
  <si>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</si>
  <si>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</si>
  <si>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</si>
  <si>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</si>
  <si>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</si>
  <si>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</si>
  <si>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</si>
  <si>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</si>
  <si>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</si>
  <si>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</si>
  <si>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</si>
  <si>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</si>
  <si>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</si>
  <si>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</si>
  <si>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</si>
  <si>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</si>
  <si>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</si>
  <si>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</si>
  <si>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</si>
  <si>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</si>
  <si>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</si>
  <si>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</si>
  <si>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</si>
  <si>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</si>
  <si>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</si>
  <si>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</si>
  <si>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</si>
  <si>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</si>
  <si>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</si>
  <si>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</si>
  <si>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</si>
  <si>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</si>
  <si>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</si>
  <si>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</si>
  <si>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</si>
  <si>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</si>
  <si>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</si>
  <si>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</si>
  <si>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</si>
  <si>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</si>
  <si>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</si>
  <si>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</si>
  <si>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</si>
  <si>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</si>
  <si>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</si>
  <si>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</si>
  <si>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</si>
  <si>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</si>
  <si>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</si>
  <si>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</si>
  <si>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</si>
  <si>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</si>
  <si>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</si>
  <si>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</si>
  <si>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</si>
  <si>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</si>
  <si>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</si>
  <si>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</si>
  <si>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</si>
  <si>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</si>
  <si>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</si>
  <si>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</si>
  <si>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</si>
  <si>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</si>
  <si>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</si>
  <si>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</si>
  <si>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</si>
  <si>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</si>
  <si>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</si>
  <si>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</si>
  <si>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</si>
  <si>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</si>
  <si>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</si>
  <si>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</si>
  <si>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</si>
  <si>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</si>
  <si>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</si>
  <si>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</si>
  <si>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</si>
  <si>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</si>
  <si>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</si>
  <si>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</si>
  <si>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</si>
  <si>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</si>
  <si>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</si>
  <si>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</si>
  <si>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</si>
  <si>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</si>
  <si>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</si>
  <si>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</si>
  <si>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</si>
  <si>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</si>
  <si>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</si>
  <si>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</si>
  <si>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</si>
  <si>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</si>
  <si>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</si>
  <si>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</si>
  <si>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</si>
  <si>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</si>
  <si>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</si>
  <si>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</si>
  <si>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</si>
  <si>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</si>
  <si>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</si>
  <si>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</si>
  <si>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</si>
  <si>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</si>
  <si>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</si>
  <si>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</si>
  <si>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</si>
  <si>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</si>
  <si>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</si>
  <si>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</si>
  <si>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</si>
  <si>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</si>
  <si>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</si>
  <si>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</si>
  <si>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</si>
  <si>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</si>
  <si>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</si>
  <si>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</si>
  <si>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</si>
  <si>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</si>
  <si>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</si>
  <si>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</si>
  <si>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</si>
  <si>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</si>
  <si>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</si>
  <si>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</si>
  <si>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</si>
  <si>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</si>
  <si>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</si>
  <si>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</si>
  <si>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</si>
  <si>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</si>
  <si>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</si>
  <si>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</si>
  <si>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</si>
  <si>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</si>
  <si>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</si>
  <si>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</si>
  <si>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</si>
  <si>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</si>
  <si>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</si>
  <si>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</si>
  <si>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</si>
  <si>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</si>
  <si>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</si>
  <si>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</si>
  <si>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</si>
  <si>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</si>
  <si>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</si>
  <si>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</si>
  <si>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</si>
  <si>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</si>
  <si>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</si>
  <si>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</si>
  <si>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</si>
  <si>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</si>
  <si>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</si>
  <si>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</si>
  <si>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</si>
  <si>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</si>
  <si>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</si>
  <si>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</si>
  <si>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</si>
  <si>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</si>
  <si>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</si>
  <si>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</si>
  <si>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</si>
  <si>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</si>
  <si>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</si>
  <si>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</si>
  <si>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</si>
  <si>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</si>
  <si>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</si>
  <si>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</si>
  <si>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</si>
  <si>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</si>
  <si>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</si>
  <si>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</si>
  <si>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</si>
  <si>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</si>
  <si>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</si>
  <si>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</si>
  <si>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</si>
  <si>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</si>
  <si>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</si>
  <si>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</si>
  <si>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</si>
  <si>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</si>
  <si>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</si>
  <si>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</si>
  <si>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</si>
  <si>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</si>
  <si>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</si>
  <si>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</si>
  <si>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</si>
  <si>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</si>
  <si>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</si>
  <si>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</si>
  <si>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</si>
  <si>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</si>
  <si>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</si>
  <si>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</si>
  <si>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</si>
  <si>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</si>
  <si>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</si>
  <si>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</si>
  <si>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</si>
  <si>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</si>
  <si>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</si>
  <si>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</si>
  <si>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</si>
  <si>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</si>
  <si>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</si>
  <si>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</si>
  <si>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</si>
  <si>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</si>
  <si>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</si>
  <si>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</si>
  <si>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</si>
  <si>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</si>
  <si>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</si>
  <si>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</si>
  <si>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</si>
  <si>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</si>
  <si>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</si>
  <si>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</si>
  <si>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</si>
  <si>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</si>
  <si>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</si>
  <si>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</si>
  <si>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</si>
  <si>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</si>
  <si>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</si>
  <si>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</si>
  <si>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</si>
  <si>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</si>
  <si>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</si>
  <si>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</si>
  <si>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</si>
  <si>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</si>
  <si>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</si>
  <si>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</si>
  <si>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</si>
  <si>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</si>
  <si>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</si>
  <si>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</si>
  <si>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</si>
  <si>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</si>
  <si>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</si>
  <si>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</si>
  <si>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</si>
  <si>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</si>
  <si>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</si>
  <si>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</si>
  <si>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</si>
  <si>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</si>
  <si>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</si>
  <si>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</si>
  <si>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</si>
  <si>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</si>
  <si>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</si>
  <si>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</si>
  <si>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</si>
  <si>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</si>
  <si>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</si>
  <si>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</si>
  <si>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</si>
  <si>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</si>
  <si>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</si>
  <si>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</si>
  <si>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</si>
  <si>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</si>
  <si>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</si>
  <si>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</si>
  <si>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</si>
  <si>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</si>
  <si>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</si>
  <si>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</si>
  <si>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</si>
  <si>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</si>
  <si>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</si>
  <si>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</si>
  <si>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</si>
  <si>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</si>
  <si>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</si>
  <si>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</si>
  <si>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</si>
  <si>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</si>
  <si>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</si>
  <si>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</si>
  <si>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</si>
  <si>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</si>
  <si>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</si>
  <si>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</si>
  <si>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</si>
  <si>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</si>
  <si>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</si>
  <si>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</si>
  <si>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</si>
  <si>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</si>
  <si>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</si>
  <si>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</si>
  <si>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</si>
  <si>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</si>
  <si>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</si>
  <si>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</si>
  <si>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</si>
  <si>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</si>
  <si>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</si>
  <si>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</si>
  <si>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</si>
  <si>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</si>
  <si>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</si>
  <si>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</si>
  <si>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</si>
  <si>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</si>
  <si>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</si>
  <si>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</si>
  <si>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</si>
  <si>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</si>
  <si>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</si>
  <si>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</si>
  <si>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</si>
  <si>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</si>
  <si>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</si>
  <si>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</si>
  <si>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</si>
  <si>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</si>
  <si>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</si>
  <si>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</si>
  <si>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</si>
  <si>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</si>
  <si>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</si>
  <si>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</si>
  <si>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</si>
  <si>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</si>
  <si>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</si>
  <si>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</si>
  <si>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</si>
  <si>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</si>
  <si>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</si>
  <si>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</si>
  <si>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</si>
  <si>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</si>
  <si>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</si>
  <si>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</si>
  <si>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</si>
  <si>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</si>
  <si>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</si>
  <si>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</si>
  <si>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</si>
  <si>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</si>
  <si>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</si>
  <si>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</si>
  <si>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</si>
  <si>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</si>
  <si>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</si>
  <si>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</si>
  <si>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</si>
  <si>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</si>
  <si>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</si>
  <si>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</si>
  <si>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</si>
  <si>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</si>
  <si>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</si>
  <si>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</si>
  <si>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</si>
  <si>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</si>
  <si>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</si>
  <si>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</si>
  <si>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</si>
  <si>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</si>
  <si>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</si>
  <si>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</si>
  <si>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</si>
  <si>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</si>
  <si>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</si>
  <si>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</si>
  <si>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</si>
  <si>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</si>
  <si>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</si>
  <si>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</si>
  <si>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</si>
  <si>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</si>
  <si>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</si>
  <si>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</si>
  <si>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</si>
  <si>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</si>
  <si>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</si>
  <si>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</si>
  <si>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</si>
  <si>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</si>
  <si>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</si>
  <si>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</si>
  <si>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</si>
  <si>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</si>
  <si>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</si>
  <si>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</si>
  <si>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</si>
  <si>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</si>
  <si>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</si>
  <si>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</si>
  <si>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</si>
  <si>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</si>
  <si>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</si>
  <si>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</si>
  <si>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</si>
  <si>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</si>
  <si>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</si>
  <si>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</si>
  <si>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</si>
  <si>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</si>
  <si>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</si>
  <si>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</si>
  <si>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</si>
  <si>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</si>
  <si>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</si>
  <si>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</si>
  <si>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</si>
  <si>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</si>
  <si>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</si>
  <si>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</si>
  <si>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</si>
  <si>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</si>
  <si>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</si>
  <si>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</si>
  <si>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</si>
  <si>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</si>
  <si>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</si>
  <si>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</si>
  <si>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</si>
  <si>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</si>
  <si>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</si>
  <si>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</si>
  <si>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</si>
  <si>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</si>
  <si>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</si>
  <si>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</si>
  <si>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</si>
  <si>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</si>
  <si>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</si>
  <si>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</si>
  <si>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</si>
  <si>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</si>
  <si>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</si>
  <si>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</si>
  <si>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</si>
  <si>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</si>
  <si>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</si>
  <si>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</si>
  <si>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</si>
  <si>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</si>
  <si>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</si>
  <si>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</si>
  <si>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</si>
  <si>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</si>
  <si>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</si>
  <si>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</si>
  <si>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</si>
  <si>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</si>
  <si>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</si>
  <si>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</si>
  <si>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</si>
  <si>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</si>
  <si>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</si>
  <si>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</si>
  <si>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</si>
  <si>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</si>
  <si>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</si>
  <si>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</si>
  <si>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</si>
  <si>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</si>
  <si>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</si>
  <si>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</si>
  <si>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</si>
  <si>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</si>
  <si>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</si>
  <si>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</si>
  <si>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</si>
  <si>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</si>
  <si>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</si>
  <si>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</si>
  <si>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</si>
  <si>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</si>
  <si>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</si>
  <si>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</si>
  <si>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</si>
  <si>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</si>
  <si>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</si>
  <si>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</si>
  <si>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</si>
  <si>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</si>
  <si>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</si>
  <si>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</si>
  <si>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</si>
  <si>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</si>
  <si>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</si>
  <si>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</si>
  <si>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</si>
  <si>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</si>
  <si>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</si>
  <si>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</si>
  <si>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</si>
  <si>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</si>
  <si>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</si>
  <si>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</si>
  <si>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</si>
  <si>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</si>
  <si>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</si>
  <si>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</si>
  <si>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</si>
  <si>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</si>
  <si>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</si>
  <si>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</si>
  <si>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</si>
  <si>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</si>
  <si>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</si>
  <si>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</si>
  <si>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</si>
  <si>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</si>
  <si>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</si>
  <si>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</si>
  <si>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</si>
  <si>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</si>
  <si>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</si>
  <si>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</si>
  <si>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</si>
  <si>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</si>
  <si>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</si>
  <si>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</si>
  <si>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</si>
  <si>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</si>
  <si>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</si>
  <si>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</si>
  <si>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</si>
  <si>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</si>
  <si>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</si>
  <si>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</si>
  <si>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</si>
  <si>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</si>
  <si>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</si>
  <si>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</si>
  <si>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</si>
  <si>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</si>
  <si>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</si>
  <si>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</si>
  <si>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</si>
  <si>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</si>
  <si>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</si>
  <si>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</si>
  <si>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</si>
  <si>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</si>
  <si>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</si>
  <si>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</si>
  <si>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</si>
  <si>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</si>
  <si>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</si>
  <si>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</si>
  <si>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</si>
  <si>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</si>
  <si>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</si>
  <si>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</si>
  <si>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</si>
  <si>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</si>
  <si>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</si>
  <si>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</si>
  <si>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</si>
  <si>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</si>
  <si>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</si>
  <si>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</si>
  <si>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</si>
  <si>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</si>
  <si>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</si>
  <si>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</si>
  <si>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</si>
  <si>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</si>
  <si>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</si>
  <si>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</si>
  <si>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</si>
  <si>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</si>
  <si>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</si>
  <si>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</si>
  <si>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</si>
  <si>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</si>
  <si>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</si>
  <si>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</si>
  <si>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</si>
  <si>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</si>
  <si>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</si>
  <si>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</si>
  <si>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</si>
  <si>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</si>
  <si>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</si>
  <si>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</si>
  <si>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</si>
  <si>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</si>
  <si>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</si>
  <si>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</si>
  <si>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</si>
  <si>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</si>
  <si>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</si>
  <si>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</si>
  <si>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</si>
  <si>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</si>
  <si>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</si>
  <si>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</si>
  <si>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</si>
  <si>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</si>
  <si>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</si>
  <si>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</si>
  <si>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</si>
  <si>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</si>
  <si>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</si>
  <si>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</si>
  <si>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</si>
  <si>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</si>
  <si>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</si>
  <si>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</si>
  <si>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</si>
  <si>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</si>
  <si>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</si>
  <si>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</si>
  <si>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</si>
  <si>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</si>
  <si>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</si>
  <si>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</si>
  <si>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</si>
  <si>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</si>
  <si>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</si>
  <si>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</si>
  <si>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</si>
  <si>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</si>
  <si>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</si>
  <si>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</si>
  <si>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</si>
  <si>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</si>
  <si>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</si>
  <si>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</si>
  <si>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</si>
  <si>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</si>
  <si>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</si>
  <si>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</si>
  <si>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</si>
  <si>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</si>
  <si>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</si>
  <si>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</si>
  <si>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</si>
  <si>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</si>
  <si>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</si>
  <si>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</si>
  <si>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</si>
  <si>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</si>
  <si>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</si>
  <si>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</si>
  <si>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</si>
  <si>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</si>
  <si>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</si>
  <si>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</si>
  <si>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</si>
  <si>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</si>
  <si>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</si>
  <si>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</si>
  <si>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</si>
  <si>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</si>
  <si>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</si>
  <si>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</si>
  <si>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</si>
  <si>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</si>
  <si>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</si>
  <si>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</si>
  <si>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</si>
  <si>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</si>
  <si>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</si>
  <si>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</si>
  <si>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</si>
  <si>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</si>
  <si>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</si>
  <si>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</si>
  <si>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</si>
  <si>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</si>
  <si>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</si>
  <si>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</si>
  <si>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</si>
  <si>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</si>
  <si>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</si>
  <si>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</si>
  <si>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</si>
  <si>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</si>
  <si>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</si>
  <si>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</si>
  <si>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</si>
  <si>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</si>
  <si>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</si>
  <si>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</si>
  <si>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</si>
  <si>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</si>
  <si>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</si>
  <si>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</si>
  <si>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</si>
  <si>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</si>
  <si>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</si>
  <si>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</si>
  <si>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</si>
  <si>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</si>
  <si>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</si>
  <si>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</si>
  <si>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</si>
  <si>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</si>
  <si>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</si>
  <si>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</si>
  <si>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</si>
  <si>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</si>
  <si>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</si>
  <si>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</si>
  <si>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</si>
  <si>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</si>
  <si>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</si>
  <si>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</si>
  <si>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</si>
  <si>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</si>
  <si>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</si>
  <si>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</si>
  <si>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</si>
  <si>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</si>
  <si>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</si>
  <si>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</si>
  <si>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</si>
  <si>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</si>
  <si>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</si>
  <si>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</si>
  <si>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</si>
  <si>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</si>
  <si>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</si>
  <si>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</si>
  <si>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</si>
  <si>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</si>
  <si>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</si>
  <si>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</si>
  <si>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</si>
  <si>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</si>
  <si>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</si>
  <si>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</si>
  <si>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</si>
  <si>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</si>
  <si>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</si>
  <si>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</si>
  <si>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</si>
  <si>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</si>
  <si>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</si>
  <si>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</si>
  <si>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</si>
  <si>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</si>
  <si>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</si>
  <si>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</si>
  <si>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</si>
  <si>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</si>
  <si>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</si>
  <si>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</si>
  <si>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</si>
  <si>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</si>
  <si>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</si>
  <si>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</si>
  <si>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</si>
  <si>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</si>
  <si>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</si>
  <si>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</si>
  <si>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</si>
  <si>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</si>
  <si>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</si>
  <si>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</si>
  <si>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</si>
  <si>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</si>
  <si>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</si>
  <si>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</si>
  <si>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</si>
  <si>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</si>
  <si>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</si>
  <si>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</si>
  <si>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</si>
  <si>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</si>
  <si>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</si>
  <si>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</si>
  <si>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</si>
  <si>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</si>
  <si>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</si>
  <si>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</si>
  <si>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</si>
  <si>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</si>
  <si>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</si>
  <si>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</si>
  <si>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</si>
  <si>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</si>
  <si>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</si>
  <si>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</si>
  <si>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</si>
  <si>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</si>
  <si>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</si>
  <si>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</si>
  <si>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</si>
  <si>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</si>
  <si>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</si>
  <si>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</si>
  <si>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</si>
  <si>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</si>
  <si>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</si>
  <si>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</si>
  <si>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</si>
  <si>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</si>
  <si>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</si>
  <si>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</si>
  <si>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</si>
  <si>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</si>
  <si>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</si>
  <si>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</si>
  <si>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</si>
  <si>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</si>
  <si>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</si>
  <si>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</si>
  <si>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</si>
  <si>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</si>
  <si>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</si>
  <si>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</si>
  <si>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</si>
  <si>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</si>
  <si>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</si>
  <si>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</si>
  <si>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</si>
  <si>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</si>
  <si>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</si>
  <si>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</si>
  <si>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</si>
  <si>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</si>
  <si>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</si>
  <si>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</si>
  <si>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</si>
  <si>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</si>
  <si>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</si>
  <si>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</si>
  <si>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</si>
  <si>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</si>
  <si>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</si>
  <si>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</si>
  <si>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</si>
  <si>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</si>
  <si>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</si>
  <si>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</si>
  <si>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</si>
  <si>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</si>
  <si>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</si>
  <si>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</si>
  <si>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</si>
  <si>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</si>
  <si>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</si>
  <si>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</si>
  <si>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</si>
  <si>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</si>
  <si>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</si>
  <si>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</si>
  <si>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</si>
  <si>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</si>
  <si>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</si>
  <si>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</si>
  <si>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</si>
  <si>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</si>
  <si>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</si>
  <si>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</si>
  <si>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</si>
  <si>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</si>
  <si>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</si>
  <si>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</si>
  <si>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</si>
  <si>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</si>
  <si>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</si>
  <si>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</si>
  <si>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</si>
  <si>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</si>
  <si>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</si>
  <si>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</si>
  <si>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</si>
  <si>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</si>
  <si>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</si>
  <si>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</si>
  <si>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</si>
  <si>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</si>
  <si>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</si>
  <si>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</si>
  <si>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</si>
  <si>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</si>
  <si>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</si>
  <si>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</si>
  <si>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</si>
  <si>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</si>
  <si>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</si>
  <si>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</si>
  <si>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</si>
  <si>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</si>
  <si>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</si>
  <si>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</si>
  <si>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</si>
  <si>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</si>
  <si>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</si>
  <si>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</si>
  <si>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</si>
  <si>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</si>
  <si>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</si>
  <si>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</si>
  <si>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</si>
  <si>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</si>
  <si>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</si>
  <si>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</si>
  <si>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</si>
  <si>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</si>
  <si>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</si>
  <si>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</si>
  <si>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</si>
  <si>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</si>
  <si>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</si>
  <si>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</si>
  <si>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</si>
  <si>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</si>
  <si>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</si>
  <si>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</si>
  <si>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</si>
  <si>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</si>
  <si>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</si>
  <si>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</si>
  <si>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</si>
  <si>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</si>
  <si>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</si>
  <si>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</si>
  <si>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</si>
  <si>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</si>
  <si>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</si>
  <si>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</si>
  <si>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</si>
  <si>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</si>
  <si>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</si>
  <si>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</si>
  <si>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</si>
  <si>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</si>
  <si>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</si>
  <si>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</si>
  <si>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</si>
  <si>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</si>
  <si>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</si>
  <si>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</si>
  <si>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</si>
  <si>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</si>
  <si>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</si>
  <si>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</si>
  <si>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</si>
  <si>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</si>
  <si>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</si>
  <si>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</si>
  <si>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</si>
  <si>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</si>
  <si>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</si>
  <si>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</si>
  <si>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</si>
  <si>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</si>
  <si>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</si>
  <si>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</si>
  <si>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</si>
  <si>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</si>
  <si>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</si>
  <si>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</si>
  <si>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</si>
  <si>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</si>
  <si>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</si>
  <si>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</si>
  <si>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</si>
  <si>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</si>
  <si>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</si>
  <si>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</si>
  <si>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</si>
  <si>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</si>
  <si>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</si>
  <si>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</si>
  <si>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</si>
  <si>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</si>
  <si>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</si>
  <si>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</si>
  <si>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</si>
  <si>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</si>
  <si>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</si>
  <si>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</si>
  <si>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</si>
  <si>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</si>
  <si>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</si>
  <si>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</si>
  <si>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</si>
  <si>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</si>
  <si>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</si>
  <si>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</si>
  <si>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</si>
  <si>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</si>
  <si>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</si>
  <si>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</si>
  <si>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</si>
  <si>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</si>
  <si>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</si>
  <si>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</si>
  <si>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</si>
  <si>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</si>
  <si>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</si>
  <si>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</si>
  <si>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</si>
  <si>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</si>
  <si>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</si>
  <si>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</si>
  <si>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</si>
  <si>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</si>
  <si>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</si>
  <si>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</si>
  <si>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</si>
  <si>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</si>
  <si>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</si>
  <si>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</si>
  <si>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</si>
  <si>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</si>
  <si>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</si>
  <si>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</si>
  <si>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</si>
  <si>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</si>
  <si>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</si>
  <si>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</si>
  <si>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</si>
  <si>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</si>
  <si>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</si>
  <si>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</si>
  <si>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</si>
  <si>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</si>
  <si>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</si>
  <si>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</si>
  <si>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</si>
  <si>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</si>
  <si>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</si>
  <si>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</si>
  <si>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</si>
  <si>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</si>
  <si>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</si>
  <si>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</si>
  <si>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</si>
  <si>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</si>
  <si>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</si>
  <si>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</si>
  <si>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</si>
  <si>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</si>
  <si>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</si>
  <si>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</si>
  <si>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</si>
  <si>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</si>
  <si>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</si>
  <si>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</si>
  <si>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</si>
  <si>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</si>
  <si>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</si>
  <si>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</si>
  <si>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</si>
  <si>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</si>
  <si>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</si>
  <si>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</si>
  <si>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</si>
  <si>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</si>
  <si>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</si>
  <si>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</si>
  <si>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</si>
  <si>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</si>
  <si>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</si>
  <si>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</si>
  <si>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</si>
  <si>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</si>
  <si>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</si>
  <si>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</si>
  <si>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</si>
  <si>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</si>
  <si>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</si>
  <si>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</si>
  <si>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</si>
  <si>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</si>
  <si>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</si>
  <si>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</si>
  <si>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</si>
  <si>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</si>
  <si>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</si>
  <si>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</si>
  <si>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</si>
  <si>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</si>
  <si>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</si>
  <si>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</si>
  <si>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</si>
  <si>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</si>
  <si>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</si>
  <si>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</si>
  <si>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</si>
  <si>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</si>
  <si>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</si>
  <si>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</si>
  <si>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</si>
  <si>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</si>
  <si>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</si>
  <si>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</si>
  <si>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</si>
  <si>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</si>
  <si>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</si>
  <si>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</si>
  <si>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</si>
  <si>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</si>
  <si>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</si>
  <si>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</si>
  <si>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</si>
  <si>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</si>
  <si>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</si>
  <si>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</si>
  <si>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</si>
  <si>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</si>
  <si>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</si>
  <si>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</si>
  <si>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</si>
  <si>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</si>
  <si>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</si>
  <si>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</si>
  <si>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</si>
  <si>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</si>
  <si>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</si>
  <si>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</si>
  <si>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</si>
  <si>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</si>
  <si>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</si>
  <si>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</si>
  <si>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</si>
  <si>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</si>
  <si>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</si>
  <si>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</si>
  <si>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</si>
  <si>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</si>
  <si>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</si>
  <si>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</si>
  <si>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</si>
  <si>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</si>
  <si>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</si>
  <si>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</si>
  <si>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</si>
  <si>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</si>
  <si>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</si>
  <si>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</si>
  <si>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</si>
  <si>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</si>
  <si>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</si>
  <si>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</si>
  <si>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</si>
  <si>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</si>
  <si>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</si>
  <si>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</si>
  <si>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</si>
  <si>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</si>
  <si>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</si>
  <si>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</si>
  <si>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</si>
  <si>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</si>
  <si>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</si>
  <si>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</si>
  <si>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</si>
  <si>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</si>
  <si>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</si>
  <si>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</si>
  <si>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</si>
  <si>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</si>
  <si>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</si>
  <si>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</si>
  <si>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</si>
  <si>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</si>
  <si>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</si>
  <si>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</si>
  <si>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</si>
  <si>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</si>
  <si>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</si>
  <si>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</si>
  <si>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</si>
  <si>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</si>
  <si>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</si>
  <si>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</si>
  <si>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</si>
  <si>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</si>
  <si>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</si>
  <si>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</si>
  <si>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</si>
  <si>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</si>
  <si>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</si>
  <si>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</si>
  <si>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</si>
  <si>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</si>
  <si>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</si>
  <si>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</si>
  <si>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</si>
  <si>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</si>
  <si>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</si>
  <si>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</si>
  <si>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</si>
  <si>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</si>
  <si>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</si>
  <si>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</si>
  <si>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</si>
  <si>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</si>
  <si>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</si>
  <si>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</si>
  <si>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</si>
  <si>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</si>
  <si>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</si>
  <si>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</si>
  <si>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</si>
  <si>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</si>
  <si>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</si>
  <si>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</si>
  <si>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</si>
  <si>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</si>
  <si>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</si>
  <si>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</si>
  <si>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</si>
  <si>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</si>
  <si>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</si>
  <si>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</si>
  <si>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</si>
  <si>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</si>
  <si>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</si>
  <si>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</si>
  <si>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</si>
  <si>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</si>
  <si>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</si>
  <si>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</si>
  <si>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</si>
  <si>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</si>
  <si>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</si>
  <si>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</si>
  <si>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</si>
  <si>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</si>
  <si>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</si>
  <si>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</si>
  <si>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</si>
  <si>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</si>
  <si>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</si>
  <si>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</si>
  <si>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</si>
  <si>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</si>
  <si>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</si>
  <si>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</si>
  <si>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</si>
  <si>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</si>
  <si>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</si>
  <si>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</si>
  <si>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</si>
  <si>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</si>
  <si>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</si>
  <si>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</si>
  <si>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</si>
  <si>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</si>
  <si>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</si>
  <si>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</si>
  <si>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</si>
  <si>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</si>
  <si>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</si>
  <si>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</si>
  <si>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</si>
  <si>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</si>
  <si>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</si>
  <si>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</si>
  <si>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</si>
  <si>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</si>
  <si>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</si>
  <si>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</si>
  <si>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</si>
  <si>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</si>
  <si>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</si>
  <si>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</si>
  <si>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</si>
  <si>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</si>
  <si>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</si>
  <si>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</si>
  <si>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</si>
  <si>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</si>
  <si>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</si>
  <si>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</si>
  <si>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</si>
  <si>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</si>
  <si>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</si>
  <si>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</si>
  <si>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</si>
  <si>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</si>
  <si>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</si>
  <si>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</si>
  <si>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</si>
  <si>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</si>
  <si>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</si>
  <si>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</si>
  <si>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</si>
  <si>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</si>
  <si>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</si>
  <si>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</si>
  <si>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</si>
  <si>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</si>
  <si>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</si>
  <si>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</si>
  <si>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</si>
  <si>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</si>
  <si>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</si>
  <si>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</si>
  <si>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</si>
  <si>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</si>
  <si>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</si>
  <si>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</si>
  <si>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</si>
  <si>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</si>
  <si>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</si>
  <si>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</si>
  <si>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</si>
  <si>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</si>
  <si>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</si>
  <si>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</si>
  <si>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</si>
  <si>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</si>
  <si>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</si>
  <si>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</si>
  <si>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</si>
  <si>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</si>
  <si>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</si>
  <si>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</si>
  <si>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</si>
  <si>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</si>
  <si>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</si>
  <si>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</si>
  <si>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</si>
  <si>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</si>
  <si>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</si>
  <si>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</si>
  <si>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</si>
  <si>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</si>
  <si>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</si>
  <si>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</si>
  <si>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</si>
  <si>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</si>
  <si>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</si>
  <si>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</si>
  <si>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</si>
  <si>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</si>
  <si>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</si>
  <si>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</si>
  <si>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</si>
  <si>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</si>
  <si>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</si>
  <si>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</si>
  <si>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</si>
  <si>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</si>
  <si>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</si>
  <si>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</si>
  <si>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</si>
  <si>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</si>
  <si>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</si>
  <si>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</si>
  <si>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</si>
  <si>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</si>
  <si>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</si>
  <si>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</si>
  <si>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</si>
  <si>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</si>
  <si>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</si>
  <si>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</si>
  <si>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</si>
  <si>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</si>
  <si>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</si>
  <si>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</si>
  <si>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</si>
  <si>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</si>
  <si>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</si>
  <si>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</si>
  <si>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</si>
  <si>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</si>
  <si>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</si>
  <si>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</si>
  <si>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</si>
  <si>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</si>
  <si>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</si>
  <si>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</si>
  <si>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</si>
  <si>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</si>
  <si>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</si>
  <si>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</si>
  <si>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</si>
  <si>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</si>
  <si>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</si>
  <si>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</si>
  <si>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</si>
  <si>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</si>
  <si>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</si>
  <si>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</si>
  <si>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</si>
  <si>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</si>
  <si>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</si>
  <si>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</si>
  <si>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</si>
  <si>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</si>
  <si>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</si>
  <si>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</si>
  <si>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</si>
  <si>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</si>
  <si>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</si>
  <si>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</si>
  <si>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</si>
  <si>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</si>
  <si>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</si>
  <si>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</si>
  <si>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</si>
  <si>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</si>
  <si>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</si>
  <si>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</si>
  <si>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</si>
  <si>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</si>
  <si>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</si>
  <si>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</si>
  <si>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</si>
  <si>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</si>
  <si>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</si>
  <si>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</si>
  <si>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</si>
  <si>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</si>
  <si>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</si>
  <si>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</si>
  <si>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</si>
  <si>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</si>
  <si>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</si>
  <si>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</si>
  <si>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</si>
  <si>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</si>
  <si>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</si>
  <si>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</si>
  <si>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</si>
  <si>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</si>
  <si>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</si>
  <si>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</si>
  <si>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</si>
  <si>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</si>
  <si>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</si>
  <si>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</si>
  <si>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</si>
  <si>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</si>
  <si>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</si>
  <si>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</si>
  <si>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</si>
  <si>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</si>
  <si>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</si>
  <si>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</si>
  <si>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</si>
  <si>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</si>
  <si>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</si>
  <si>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</si>
  <si>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</si>
  <si>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</si>
  <si>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</si>
  <si>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</si>
  <si>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</si>
  <si>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</si>
  <si>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</si>
  <si>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</si>
  <si>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</si>
  <si>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</si>
  <si>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</si>
  <si>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</si>
  <si>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</si>
  <si>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</si>
  <si>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</si>
  <si>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</si>
  <si>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</si>
  <si>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</si>
  <si>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</si>
  <si>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</si>
  <si>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</si>
  <si>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</si>
  <si>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</si>
  <si>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</si>
  <si>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</si>
  <si>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</si>
  <si>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</si>
  <si>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</si>
  <si>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</si>
  <si>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</si>
  <si>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</si>
  <si>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</si>
  <si>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</si>
  <si>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</si>
  <si>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</si>
  <si>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</si>
  <si>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</si>
  <si>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</si>
  <si>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</si>
  <si>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</si>
  <si>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</si>
  <si>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</si>
  <si>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</si>
  <si>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</si>
  <si>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</si>
  <si>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</si>
  <si>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</si>
  <si>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</si>
  <si>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</si>
  <si>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</si>
  <si>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</si>
  <si>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</si>
  <si>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</si>
  <si>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</si>
  <si>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</si>
  <si>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</si>
  <si>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</si>
  <si>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</si>
  <si>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</si>
  <si>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</si>
  <si>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</si>
  <si>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</si>
  <si>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</si>
  <si>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</si>
  <si>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</si>
  <si>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</si>
  <si>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</si>
  <si>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</si>
  <si>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</si>
  <si>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</si>
  <si>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</si>
  <si>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</si>
  <si>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</si>
  <si>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</si>
  <si>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</si>
  <si>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</si>
  <si>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</si>
  <si>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</si>
  <si>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</si>
  <si>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</si>
  <si>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</si>
  <si>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</si>
  <si>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</si>
  <si>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</si>
  <si>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</si>
  <si>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</si>
  <si>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</si>
  <si>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</si>
  <si>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</si>
  <si>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</si>
  <si>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</si>
  <si>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</si>
  <si>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</si>
  <si>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</si>
  <si>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</si>
  <si>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</si>
  <si>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</si>
  <si>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</si>
  <si>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</si>
  <si>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</si>
  <si>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</si>
  <si>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</si>
  <si>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</si>
  <si>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</si>
  <si>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</si>
  <si>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</si>
  <si>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</si>
  <si>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</si>
  <si>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</si>
  <si>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</si>
  <si>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</si>
  <si>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</si>
  <si>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</si>
  <si>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</si>
  <si>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</si>
  <si>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</si>
  <si>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</si>
  <si>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</si>
  <si>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</si>
  <si>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</si>
  <si>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</si>
  <si>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</si>
  <si>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</si>
  <si>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</si>
  <si>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</si>
  <si>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</si>
  <si>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</si>
  <si>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</si>
  <si>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</si>
  <si>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</si>
  <si>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</si>
  <si>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</si>
  <si>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</si>
  <si>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</si>
  <si>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</si>
  <si>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</si>
  <si>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</si>
  <si>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</si>
  <si>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</si>
  <si>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</si>
  <si>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</si>
  <si>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</si>
  <si>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</si>
  <si>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</si>
  <si>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</si>
  <si>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</si>
  <si>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</si>
  <si>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</si>
  <si>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</si>
  <si>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</si>
  <si>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</si>
  <si>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</si>
  <si>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</si>
  <si>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</si>
  <si>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</si>
  <si>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</si>
  <si>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</si>
  <si>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</si>
  <si>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</si>
  <si>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</si>
  <si>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</si>
  <si>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</si>
  <si>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</si>
  <si>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</si>
  <si>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</si>
  <si>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</si>
  <si>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</si>
  <si>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</si>
  <si>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</si>
  <si>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</si>
  <si>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</si>
  <si>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</si>
  <si>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</si>
  <si>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</si>
  <si>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</si>
  <si>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</si>
  <si>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</si>
  <si>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</si>
  <si>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</si>
  <si>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</si>
  <si>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</si>
  <si>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</si>
  <si>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</si>
  <si>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</si>
  <si>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</si>
  <si>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</si>
  <si>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</si>
  <si>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</si>
  <si>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</si>
  <si>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</si>
  <si>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</si>
  <si>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</si>
  <si>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</si>
  <si>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</si>
  <si>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</si>
  <si>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</si>
  <si>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</si>
  <si>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</si>
  <si>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</si>
  <si>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</si>
  <si>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</si>
  <si>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</si>
  <si>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</si>
  <si>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</si>
  <si>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</si>
  <si>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</si>
  <si>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</si>
  <si>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</si>
  <si>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</si>
  <si>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</si>
  <si>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</si>
  <si>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</si>
  <si>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</si>
  <si>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</si>
  <si>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</si>
  <si>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</si>
  <si>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</si>
  <si>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</si>
  <si>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</si>
  <si>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</si>
  <si>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</si>
  <si>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</si>
  <si>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</si>
  <si>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</si>
  <si>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</si>
  <si>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</si>
  <si>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</si>
  <si>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</si>
  <si>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</si>
  <si>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</si>
  <si>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</si>
  <si>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</si>
  <si>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</si>
  <si>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</si>
  <si>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</si>
  <si>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</si>
  <si>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</si>
  <si>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</si>
  <si>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</si>
  <si>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</si>
  <si>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</si>
  <si>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</si>
  <si>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</si>
  <si>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</si>
  <si>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</si>
  <si>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</si>
  <si>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</si>
  <si>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</si>
  <si>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</si>
  <si>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</si>
  <si>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</si>
  <si>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</si>
  <si>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</si>
  <si>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</si>
  <si>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</si>
  <si>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</si>
  <si>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</si>
  <si>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</si>
  <si>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</si>
  <si>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</si>
  <si>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</si>
  <si>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</si>
  <si>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</si>
  <si>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</si>
  <si>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</si>
  <si>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</si>
  <si>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</si>
  <si>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</si>
  <si>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</si>
  <si>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</si>
  <si>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</si>
  <si>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</si>
  <si>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</si>
  <si>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</si>
  <si>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</si>
  <si>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</si>
  <si>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</si>
  <si>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</si>
  <si>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</si>
  <si>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</si>
  <si>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</si>
  <si>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</si>
  <si>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</si>
  <si>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</si>
  <si>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</si>
  <si>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</si>
  <si>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</si>
  <si>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</si>
  <si>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</si>
  <si>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</si>
  <si>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</si>
  <si>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</si>
  <si>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</si>
  <si>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</si>
  <si>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</si>
  <si>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</si>
  <si>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</si>
  <si>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</si>
  <si>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</si>
  <si>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</si>
  <si>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</si>
  <si>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</si>
  <si>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</si>
  <si>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</si>
  <si>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</si>
  <si>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</si>
  <si>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</si>
  <si>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</si>
  <si>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</si>
  <si>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</si>
  <si>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</si>
  <si>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</si>
  <si>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</si>
  <si>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</si>
  <si>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</si>
  <si>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</si>
  <si>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</si>
  <si>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</si>
  <si>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</si>
  <si>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</si>
  <si>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</si>
  <si>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</si>
  <si>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</si>
  <si>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</si>
  <si>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</si>
  <si>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</si>
  <si>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</si>
  <si>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</si>
  <si>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</si>
  <si>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</si>
  <si>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</si>
  <si>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</si>
  <si>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</si>
  <si>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</si>
  <si>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</si>
  <si>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</si>
  <si>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</si>
  <si>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</si>
  <si>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</si>
  <si>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</si>
  <si>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</si>
  <si>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</si>
  <si>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</si>
  <si>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</si>
  <si>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</si>
  <si>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</si>
  <si>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</si>
  <si>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</si>
  <si>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</si>
  <si>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</si>
  <si>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</si>
  <si>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</si>
  <si>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</si>
  <si>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</si>
  <si>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</si>
  <si>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</si>
  <si>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</si>
  <si>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</si>
  <si>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</si>
  <si>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</si>
  <si>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</si>
  <si>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</si>
  <si>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</si>
  <si>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</si>
  <si>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</si>
  <si>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</si>
  <si>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</si>
  <si>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</si>
  <si>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</si>
  <si>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</si>
  <si>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</si>
  <si>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</si>
  <si>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</si>
  <si>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</si>
  <si>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</si>
  <si>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</si>
  <si>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</si>
  <si>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</si>
  <si>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</si>
  <si>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</si>
  <si>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</si>
  <si>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</si>
  <si>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</si>
  <si>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</si>
  <si>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</si>
  <si>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</si>
  <si>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</si>
  <si>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</si>
  <si>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</si>
  <si>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</si>
  <si>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</si>
  <si>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</si>
  <si>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</si>
  <si>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</si>
  <si>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</si>
  <si>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</si>
  <si>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</si>
  <si>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</si>
  <si>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</si>
  <si>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</si>
  <si>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</si>
  <si>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</si>
  <si>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</si>
  <si>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</si>
  <si>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</si>
  <si>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</si>
  <si>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</si>
  <si>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</si>
  <si>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</si>
  <si>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</si>
  <si>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</si>
  <si>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</si>
  <si>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</si>
  <si>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</si>
  <si>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</si>
  <si>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</si>
  <si>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</si>
  <si>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</si>
  <si>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</si>
  <si>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</si>
  <si>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</si>
  <si>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</si>
  <si>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</si>
  <si>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</si>
  <si>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</si>
  <si>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</si>
  <si>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</si>
  <si>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</si>
  <si>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</si>
  <si>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</si>
  <si>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</si>
  <si>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</si>
  <si>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</si>
  <si>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</si>
  <si>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</si>
  <si>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</si>
  <si>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</si>
  <si>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</si>
  <si>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</si>
  <si>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</si>
  <si>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</si>
  <si>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</si>
  <si>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</si>
  <si>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</si>
  <si>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</si>
  <si>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</si>
  <si>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</si>
  <si>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</si>
  <si>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</si>
  <si>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</si>
  <si>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</si>
  <si>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</si>
  <si>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</si>
  <si>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</si>
  <si>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</si>
  <si>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</si>
  <si>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</si>
  <si>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</si>
  <si>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</si>
  <si>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</si>
  <si>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</si>
  <si>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</si>
  <si>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</si>
  <si>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</si>
  <si>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</si>
  <si>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</si>
  <si>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</si>
  <si>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</si>
  <si>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</si>
  <si>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</si>
  <si>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</si>
  <si>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</si>
  <si>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</si>
  <si>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</si>
  <si>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</si>
  <si>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</si>
  <si>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</si>
  <si>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</si>
  <si>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</si>
  <si>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</si>
  <si>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</si>
  <si>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</si>
  <si>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</si>
  <si>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</si>
  <si>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</si>
  <si>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</si>
  <si>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</si>
  <si>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</si>
  <si>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</si>
  <si>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</si>
  <si>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</si>
  <si>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</si>
  <si>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</si>
  <si>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</si>
  <si>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</si>
  <si>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</si>
  <si>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</si>
  <si>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</si>
  <si>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</si>
  <si>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</si>
  <si>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</si>
  <si>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</si>
  <si>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</si>
  <si>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</si>
  <si>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</si>
  <si>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</si>
  <si>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</si>
  <si>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</si>
  <si>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</si>
  <si>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</si>
  <si>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</si>
  <si>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</si>
  <si>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</si>
  <si>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</si>
  <si>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</si>
  <si>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</si>
  <si>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</si>
  <si>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</si>
  <si>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</si>
  <si>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</si>
  <si>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</si>
  <si>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</si>
  <si>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</si>
  <si>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</si>
  <si>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</si>
  <si>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</si>
  <si>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</si>
  <si>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</si>
  <si>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</si>
  <si>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</si>
  <si>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</si>
  <si>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</si>
  <si>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</si>
  <si>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</si>
  <si>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</si>
  <si>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</si>
  <si>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</si>
  <si>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</si>
  <si>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</si>
  <si>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</si>
  <si>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</si>
  <si>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</si>
  <si>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</si>
  <si>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</si>
  <si>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</si>
  <si>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</si>
  <si>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</si>
  <si>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</si>
  <si>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</si>
  <si>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</si>
  <si>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</si>
  <si>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</si>
  <si>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</si>
  <si>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</si>
  <si>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</si>
  <si>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</si>
  <si>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</si>
  <si>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</si>
  <si>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</si>
  <si>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</si>
  <si>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</si>
  <si>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</si>
  <si>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</si>
  <si>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</si>
  <si>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</si>
  <si>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</si>
  <si>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</si>
  <si>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</si>
  <si>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</si>
  <si>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</si>
  <si>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</si>
  <si>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</si>
  <si>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</si>
  <si>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</si>
  <si>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</si>
  <si>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</si>
  <si>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</si>
  <si>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</si>
  <si>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</si>
  <si>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</si>
  <si>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</si>
  <si>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</si>
  <si>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</si>
  <si>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</si>
  <si>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</si>
  <si>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</si>
  <si>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</si>
  <si>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</si>
  <si>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</si>
  <si>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</si>
  <si>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</si>
  <si>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</si>
  <si>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</si>
  <si>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</si>
  <si>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</si>
  <si>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</si>
  <si>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</si>
  <si>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</si>
  <si>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</si>
  <si>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</si>
  <si>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</si>
  <si>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</si>
  <si>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</si>
  <si>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</si>
  <si>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</si>
  <si>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</si>
  <si>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</si>
  <si>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</si>
  <si>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</si>
  <si>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</si>
  <si>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</si>
  <si>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</si>
  <si>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</si>
  <si>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</si>
  <si>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</si>
  <si>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</si>
  <si>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</si>
  <si>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</si>
  <si>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</si>
  <si>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</si>
  <si>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</si>
  <si>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</si>
  <si>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</si>
  <si>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</si>
  <si>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</si>
  <si>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</si>
  <si>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</si>
  <si>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</si>
  <si>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</si>
  <si>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</si>
  <si>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</si>
  <si>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</si>
  <si>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</si>
  <si>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</si>
  <si>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</si>
  <si>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</si>
  <si>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</si>
  <si>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</si>
  <si>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</si>
  <si>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</si>
  <si>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</si>
  <si>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</si>
  <si>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</si>
  <si>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</si>
  <si>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</si>
  <si>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</si>
  <si>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</si>
  <si>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</si>
  <si>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</si>
  <si>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</si>
  <si>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</si>
  <si>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</si>
  <si>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</si>
  <si>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</si>
  <si>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</si>
  <si>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</si>
  <si>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</si>
  <si>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</si>
  <si>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</si>
  <si>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</si>
  <si>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</si>
  <si>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</si>
  <si>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</si>
  <si>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</si>
  <si>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</si>
  <si>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</si>
  <si>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</si>
  <si>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</si>
  <si>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</si>
  <si>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</si>
  <si>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</si>
  <si>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</si>
  <si>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</si>
  <si>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</si>
  <si>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</si>
  <si>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</si>
  <si>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</si>
  <si>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</si>
  <si>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</si>
  <si>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</si>
  <si>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</si>
  <si>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</si>
  <si>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</si>
  <si>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</si>
  <si>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</si>
  <si>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</si>
  <si>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</si>
  <si>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</si>
  <si>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</si>
  <si>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</si>
  <si>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</si>
  <si>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</si>
  <si>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</si>
  <si>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</si>
  <si>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</si>
  <si>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</si>
  <si>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</si>
  <si>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</si>
  <si>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</si>
  <si>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</si>
  <si>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</si>
  <si>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</si>
  <si>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</si>
  <si>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</si>
  <si>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</si>
  <si>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</si>
  <si>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</si>
  <si>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</si>
  <si>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</si>
  <si>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</si>
  <si>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</si>
  <si>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</si>
  <si>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</si>
  <si>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</si>
  <si>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</si>
  <si>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</si>
  <si>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</si>
  <si>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</si>
  <si>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</si>
  <si>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</si>
  <si>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</si>
  <si>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</si>
  <si>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</si>
  <si>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</si>
  <si>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</si>
  <si>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</si>
  <si>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</si>
  <si>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</si>
  <si>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</si>
  <si>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</si>
  <si>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</si>
  <si>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</si>
  <si>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</si>
  <si>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</si>
  <si>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</si>
  <si>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</si>
  <si>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</si>
  <si>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</si>
  <si>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</si>
  <si>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</si>
  <si>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</si>
  <si>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</si>
  <si>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</si>
  <si>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</si>
  <si>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</si>
  <si>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</si>
  <si>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</si>
  <si>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</si>
  <si>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</si>
  <si>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</si>
  <si>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</si>
  <si>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</si>
  <si>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</si>
  <si>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</si>
  <si>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</si>
  <si>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</si>
  <si>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</si>
  <si>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</si>
  <si>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</si>
  <si>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</si>
  <si>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</si>
  <si>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</si>
  <si>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</si>
  <si>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</si>
  <si>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</si>
  <si>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</si>
  <si>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</si>
  <si>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</si>
  <si>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</si>
  <si>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</si>
  <si>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</si>
  <si>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</si>
  <si>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</si>
  <si>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</si>
  <si>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</si>
  <si>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</si>
  <si>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</si>
  <si>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</si>
  <si>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</si>
  <si>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</si>
  <si>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</si>
  <si>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</si>
  <si>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</si>
  <si>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</si>
  <si>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</si>
  <si>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</si>
  <si>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</si>
  <si>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</si>
  <si>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</si>
  <si>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</si>
  <si>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</si>
  <si>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</si>
  <si>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</si>
  <si>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</si>
  <si>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</si>
  <si>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</si>
  <si>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</si>
  <si>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</si>
  <si>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</si>
  <si>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</si>
  <si>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</si>
  <si>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</si>
  <si>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</si>
  <si>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</si>
  <si>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</si>
  <si>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</si>
  <si>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</si>
  <si>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</si>
  <si>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</si>
  <si>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</si>
  <si>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</si>
  <si>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</si>
  <si>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</si>
  <si>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</si>
  <si>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</si>
  <si>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</si>
  <si>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</si>
  <si>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</si>
  <si>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</si>
  <si>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</si>
  <si>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</si>
  <si>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</si>
  <si>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</si>
  <si>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</si>
  <si>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</si>
  <si>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</si>
  <si>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</si>
  <si>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</si>
  <si>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</si>
  <si>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</si>
  <si>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</si>
  <si>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</si>
  <si>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</si>
  <si>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</si>
  <si>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</si>
  <si>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</si>
  <si>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</si>
  <si>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</si>
  <si>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</si>
  <si>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</si>
  <si>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</si>
  <si>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</si>
  <si>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</si>
  <si>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</si>
  <si>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</si>
  <si>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</si>
  <si>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</si>
  <si>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</si>
  <si>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</si>
  <si>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</si>
  <si>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</si>
  <si>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</si>
  <si>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</si>
  <si>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</si>
  <si>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</si>
  <si>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</si>
  <si>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</si>
  <si>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</si>
  <si>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</si>
  <si>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</si>
  <si>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</si>
  <si>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</si>
  <si>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</si>
  <si>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</si>
  <si>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</si>
  <si>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</si>
  <si>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</si>
  <si>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</si>
  <si>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</si>
  <si>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</si>
  <si>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</si>
  <si>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</si>
  <si>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</si>
  <si>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</si>
  <si>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</si>
  <si>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</si>
  <si>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</si>
  <si>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</si>
  <si>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</si>
  <si>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</si>
  <si>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</si>
  <si>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</si>
  <si>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</si>
  <si>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</si>
  <si>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</si>
  <si>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</si>
  <si>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</si>
  <si>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</si>
  <si>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</si>
  <si>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</si>
  <si>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</si>
  <si>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</si>
  <si>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</si>
  <si>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</si>
  <si>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</si>
  <si>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</si>
  <si>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</si>
  <si>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</si>
  <si>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</si>
  <si>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</si>
  <si>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</si>
  <si>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</si>
  <si>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</si>
  <si>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</si>
  <si>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</si>
  <si>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</si>
  <si>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</si>
  <si>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</si>
  <si>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</si>
  <si>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</si>
  <si>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</si>
  <si>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</si>
  <si>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</si>
  <si>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</si>
  <si>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</si>
  <si>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</si>
  <si>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</si>
  <si>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</si>
  <si>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</si>
  <si>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</si>
  <si>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</si>
  <si>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</si>
  <si>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</si>
  <si>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</si>
  <si>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</si>
  <si>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</si>
  <si>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</si>
  <si>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</si>
  <si>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</si>
  <si>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</si>
  <si>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</si>
  <si>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</si>
  <si>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</si>
  <si>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</si>
  <si>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</si>
  <si>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</si>
  <si>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</si>
  <si>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</si>
  <si>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</si>
  <si>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</si>
  <si>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</si>
  <si>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</si>
  <si>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</si>
  <si>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</si>
  <si>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</si>
  <si>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</si>
  <si>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</si>
  <si>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</si>
  <si>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</si>
  <si>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</si>
  <si>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</si>
  <si>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</si>
  <si>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</si>
  <si>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</si>
  <si>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</si>
  <si>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</si>
  <si>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</si>
  <si>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</si>
  <si>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</si>
  <si>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</si>
  <si>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</si>
  <si>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</si>
  <si>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</si>
  <si>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</si>
  <si>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</si>
  <si>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</si>
  <si>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</si>
  <si>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</si>
  <si>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</si>
  <si>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</si>
  <si>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</si>
  <si>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</si>
  <si>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</si>
  <si>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</si>
  <si>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</si>
  <si>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</si>
  <si>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</si>
  <si>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</si>
  <si>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</si>
  <si>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</si>
  <si>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</si>
  <si>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</si>
  <si>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</si>
  <si>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</si>
  <si>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</si>
  <si>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</si>
  <si>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</si>
  <si>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</si>
  <si>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</si>
  <si>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</si>
  <si>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</si>
  <si>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</si>
  <si>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</si>
  <si>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</si>
  <si>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</si>
  <si>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</si>
  <si>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</si>
  <si>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</si>
  <si>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</si>
  <si>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</si>
  <si>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</si>
  <si>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</si>
  <si>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</si>
  <si>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</si>
  <si>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</si>
  <si>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</si>
  <si>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</si>
  <si>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</si>
  <si>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</si>
  <si>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</si>
  <si>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</si>
  <si>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</si>
  <si>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</si>
  <si>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</si>
  <si>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</si>
  <si>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</si>
  <si>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</si>
  <si>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</si>
  <si>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</si>
  <si>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</si>
  <si>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</si>
  <si>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</si>
  <si>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</si>
  <si>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</si>
  <si>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</si>
  <si>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</si>
  <si>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</si>
  <si>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</si>
  <si>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</si>
  <si>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</si>
  <si>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</si>
  <si>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</si>
  <si>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</si>
  <si>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</si>
  <si>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</si>
  <si>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</si>
  <si>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</si>
  <si>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</si>
  <si>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</si>
  <si>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</si>
  <si>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</si>
  <si>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</si>
  <si>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</si>
  <si>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</si>
  <si>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</si>
  <si>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</si>
  <si>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</si>
  <si>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</si>
  <si>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</si>
  <si>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</si>
  <si>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</si>
  <si>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</si>
  <si>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</si>
  <si>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</si>
  <si>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</si>
  <si>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</si>
  <si>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</si>
  <si>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</si>
  <si>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</si>
  <si>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</si>
  <si>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</si>
  <si>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</si>
  <si>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</si>
  <si>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</si>
  <si>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</si>
  <si>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</si>
  <si>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</si>
  <si>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</si>
  <si>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</si>
  <si>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</si>
  <si>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</si>
  <si>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</si>
  <si>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</si>
  <si>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</si>
  <si>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</si>
  <si>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</si>
  <si>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</si>
  <si>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</si>
  <si>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</si>
  <si>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</si>
  <si>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</si>
  <si>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</si>
  <si>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</si>
  <si>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</si>
  <si>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</si>
  <si>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</si>
  <si>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</si>
  <si>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</si>
  <si>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</si>
  <si>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</si>
  <si>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</si>
  <si>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</si>
  <si>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</si>
  <si>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</si>
  <si>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</si>
  <si>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</si>
  <si>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</si>
  <si>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</si>
  <si>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</si>
  <si>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</si>
  <si>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</si>
  <si>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</si>
  <si>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</si>
  <si>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</si>
  <si>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</si>
  <si>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</si>
  <si>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</si>
  <si>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</si>
  <si>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</si>
  <si>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</si>
  <si>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</si>
  <si>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</si>
  <si>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</si>
  <si>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</si>
  <si>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</si>
  <si>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</si>
  <si>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</si>
  <si>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</si>
  <si>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</si>
  <si>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</si>
  <si>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</si>
  <si>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</si>
  <si>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</si>
  <si>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</si>
  <si>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</si>
  <si>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</si>
  <si>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</si>
  <si>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</si>
  <si>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</si>
  <si>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</si>
  <si>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</si>
  <si>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</si>
  <si>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</si>
  <si>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</si>
  <si>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</si>
  <si>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</si>
  <si>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</si>
  <si>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</si>
  <si>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</si>
  <si>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</si>
  <si>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</si>
  <si>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</si>
  <si>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</si>
  <si>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</si>
  <si>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</si>
  <si>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</si>
  <si>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</si>
  <si>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</si>
  <si>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</si>
  <si>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</si>
  <si>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</si>
  <si>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</si>
  <si>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</si>
  <si>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</si>
  <si>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</si>
  <si>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</si>
  <si>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</si>
  <si>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</si>
  <si>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</si>
  <si>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</si>
  <si>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</si>
  <si>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</si>
  <si>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</si>
  <si>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</si>
  <si>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</si>
  <si>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</si>
  <si>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</si>
  <si>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</si>
  <si>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</si>
  <si>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</si>
  <si>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</si>
  <si>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</si>
  <si>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</si>
  <si>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</si>
  <si>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</si>
  <si>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</si>
  <si>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</si>
  <si>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</si>
  <si>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</si>
  <si>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</si>
  <si>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</si>
  <si>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</si>
  <si>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</si>
  <si>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</si>
  <si>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</si>
  <si>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</si>
  <si>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</si>
  <si>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</si>
  <si>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</si>
  <si>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</si>
  <si>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</si>
  <si>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</si>
  <si>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</si>
  <si>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</si>
  <si>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</si>
  <si>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</si>
  <si>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</si>
  <si>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</si>
  <si>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</si>
  <si>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</si>
  <si>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</si>
  <si>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</si>
  <si>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</si>
  <si>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</si>
  <si>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</si>
  <si>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</si>
  <si>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</si>
  <si>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</si>
  <si>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</si>
  <si>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</si>
  <si>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</si>
  <si>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</si>
  <si>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</si>
  <si>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</si>
  <si>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</si>
  <si>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</si>
  <si>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</si>
  <si>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</si>
  <si>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</si>
  <si>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</si>
  <si>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</si>
  <si>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</si>
  <si>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</si>
  <si>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</si>
  <si>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</si>
  <si>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</si>
  <si>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</si>
  <si>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</si>
  <si>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</si>
  <si>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</si>
  <si>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</si>
  <si>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</si>
  <si>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</si>
  <si>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</si>
  <si>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</si>
  <si>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</si>
  <si>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</si>
  <si>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</si>
  <si>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</si>
  <si>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</si>
  <si>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</si>
  <si>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</si>
  <si>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</si>
  <si>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</si>
  <si>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</si>
  <si>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</si>
  <si>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</si>
  <si>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</si>
  <si>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</si>
  <si>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</si>
  <si>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</si>
  <si>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</si>
  <si>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</si>
  <si>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</si>
  <si>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</si>
  <si>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</si>
  <si>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</si>
  <si>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</si>
  <si>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</si>
  <si>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</si>
  <si>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</si>
  <si>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</si>
  <si>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</si>
  <si>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</si>
  <si>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</si>
  <si>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</si>
  <si>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</si>
  <si>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</si>
  <si>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</si>
  <si>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</si>
  <si>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</si>
  <si>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</si>
  <si>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</si>
  <si>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</si>
  <si>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</si>
  <si>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</si>
  <si>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</si>
  <si>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</si>
  <si>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</si>
  <si>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</si>
  <si>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</si>
  <si>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</si>
  <si>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</si>
  <si>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</si>
  <si>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</si>
  <si>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</si>
  <si>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</si>
  <si>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</si>
  <si>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</si>
  <si>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</si>
  <si>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</si>
  <si>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</si>
  <si>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</si>
  <si>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</si>
  <si>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</si>
  <si>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</si>
  <si>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</si>
  <si>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</si>
  <si>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</si>
  <si>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</si>
  <si>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</si>
  <si>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</si>
  <si>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</si>
  <si>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</si>
  <si>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</si>
  <si>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</si>
  <si>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</si>
  <si>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</si>
  <si>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</si>
  <si>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</si>
  <si>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</si>
  <si>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</si>
  <si>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</si>
  <si>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</si>
  <si>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</si>
  <si>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</si>
  <si>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</si>
  <si>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</si>
  <si>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</si>
  <si>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</si>
  <si>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</si>
  <si>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</si>
  <si>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</si>
  <si>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</si>
  <si>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</si>
  <si>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</si>
  <si>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</si>
  <si>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</si>
  <si>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</si>
  <si>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</si>
  <si>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</si>
  <si>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</si>
  <si>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</si>
  <si>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</si>
  <si>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</si>
  <si>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</si>
  <si>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</si>
  <si>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</si>
  <si>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</si>
  <si>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</si>
  <si>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</si>
  <si>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</si>
  <si>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</si>
  <si>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</si>
  <si>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</si>
  <si>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</si>
  <si>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</si>
  <si>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</si>
  <si>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</si>
  <si>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</si>
  <si>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</si>
  <si>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</si>
  <si>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</si>
  <si>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</si>
  <si>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</si>
  <si>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</si>
  <si>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</si>
  <si>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</si>
  <si>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</si>
  <si>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</si>
  <si>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</si>
  <si>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</si>
  <si>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</si>
  <si>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</si>
  <si>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</si>
  <si>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</si>
  <si>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</si>
  <si>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</si>
  <si>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</si>
  <si>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</si>
  <si>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</si>
  <si>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</si>
  <si>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</si>
  <si>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</si>
  <si>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</si>
  <si>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</si>
  <si>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</si>
  <si>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</si>
  <si>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</si>
  <si>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</si>
  <si>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</si>
  <si>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</si>
  <si>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</si>
  <si>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</si>
  <si>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</si>
  <si>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</si>
  <si>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</si>
  <si>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</si>
  <si>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</si>
  <si>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</si>
  <si>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</si>
  <si>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</si>
  <si>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</si>
  <si>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</si>
  <si>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</si>
  <si>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</si>
  <si>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</si>
  <si>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</si>
  <si>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</si>
  <si>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</si>
  <si>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</si>
  <si>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</si>
  <si>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</si>
  <si>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</si>
  <si>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</si>
  <si>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</si>
  <si>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</si>
  <si>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</si>
  <si>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</si>
  <si>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</si>
  <si>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</si>
  <si>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</si>
  <si>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</si>
  <si>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</si>
  <si>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</si>
  <si>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</si>
  <si>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</si>
  <si>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</si>
  <si>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</si>
  <si>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</si>
  <si>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</si>
  <si>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</si>
  <si>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</si>
  <si>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</si>
  <si>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</si>
  <si>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</si>
  <si>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</si>
  <si>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</si>
  <si>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</si>
  <si>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</si>
  <si>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</si>
  <si>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</si>
  <si>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</si>
  <si>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</si>
  <si>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</si>
  <si>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</si>
  <si>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</si>
  <si>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</si>
  <si>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</si>
  <si>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</si>
  <si>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</si>
  <si>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</si>
  <si>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</si>
  <si>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</si>
  <si>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</si>
  <si>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</si>
  <si>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</si>
  <si>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</si>
  <si>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</si>
  <si>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</si>
  <si>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</si>
  <si>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</si>
  <si>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</si>
  <si>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</si>
  <si>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</si>
  <si>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</si>
  <si>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</si>
  <si>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</si>
  <si>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</si>
  <si>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</si>
  <si>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</si>
  <si>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</si>
  <si>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</si>
  <si>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</si>
  <si>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</si>
  <si>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</si>
  <si>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</si>
  <si>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</si>
  <si>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</si>
  <si>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</si>
  <si>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</si>
  <si>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</si>
  <si>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</si>
  <si>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</si>
  <si>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</si>
  <si>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</si>
  <si>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</si>
  <si>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</si>
  <si>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</si>
  <si>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</si>
  <si>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</si>
  <si>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</si>
  <si>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</si>
  <si>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</si>
  <si>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</si>
  <si>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</si>
  <si>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</si>
  <si>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</si>
  <si>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</si>
  <si>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</si>
  <si>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</si>
  <si>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</si>
  <si>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</si>
  <si>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</si>
  <si>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</si>
  <si>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</si>
  <si>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</si>
  <si>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</si>
  <si>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</si>
  <si>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</si>
  <si>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</si>
  <si>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</si>
  <si>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</si>
  <si>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</si>
  <si>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</si>
  <si>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</si>
  <si>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</si>
  <si>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</si>
  <si>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</si>
  <si>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</si>
  <si>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</si>
  <si>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</si>
  <si>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</si>
  <si>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</si>
  <si>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</si>
  <si>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</si>
  <si>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</si>
  <si>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</si>
  <si>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</si>
  <si>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</si>
  <si>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</si>
  <si>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</si>
  <si>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</si>
  <si>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</si>
  <si>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</si>
  <si>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</si>
  <si>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</si>
  <si>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</si>
  <si>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</si>
  <si>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</si>
  <si>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</si>
  <si>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</si>
  <si>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</si>
  <si>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</si>
  <si>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</si>
  <si>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</si>
  <si>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</si>
  <si>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</si>
  <si>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</si>
  <si>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</si>
  <si>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</si>
  <si>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</si>
  <si>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</si>
  <si>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</si>
  <si>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</si>
  <si>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</si>
  <si>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</si>
  <si>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</si>
  <si>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</si>
  <si>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</si>
  <si>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</si>
  <si>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</si>
  <si>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</si>
  <si>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</si>
  <si>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</si>
  <si>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</si>
  <si>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</si>
  <si>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</si>
  <si>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</si>
  <si>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</si>
  <si>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</si>
  <si>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</si>
  <si>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</si>
  <si>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</si>
  <si>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</si>
  <si>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</si>
  <si>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</si>
  <si>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</si>
  <si>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</si>
  <si>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</si>
  <si>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</si>
  <si>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</si>
  <si>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</si>
  <si>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</si>
  <si>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</si>
  <si>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</si>
  <si>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</si>
  <si>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</si>
  <si>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</si>
  <si>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</si>
  <si>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</si>
  <si>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</si>
  <si>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</si>
  <si>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</si>
  <si>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</si>
  <si>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</si>
  <si>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</si>
  <si>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</si>
  <si>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</si>
  <si>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</si>
  <si>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</si>
  <si>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</si>
  <si>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</si>
  <si>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</si>
  <si>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</si>
  <si>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</si>
  <si>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</si>
  <si>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</si>
  <si>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</si>
  <si>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</si>
  <si>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</si>
  <si>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</si>
  <si>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</si>
  <si>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</si>
  <si>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</si>
  <si>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</si>
  <si>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</si>
  <si>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</si>
  <si>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</si>
  <si>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</si>
  <si>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</si>
  <si>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</si>
  <si>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</si>
  <si>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</si>
  <si>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</si>
  <si>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</si>
  <si>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</si>
  <si>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</si>
  <si>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</si>
  <si>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</si>
  <si>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</si>
  <si>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</si>
  <si>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</si>
  <si>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</si>
  <si>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</si>
  <si>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</si>
  <si>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</si>
  <si>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</si>
  <si>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</si>
  <si>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</si>
  <si>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</si>
  <si>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</si>
  <si>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</si>
  <si>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</si>
  <si>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</si>
  <si>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</si>
  <si>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</si>
  <si>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</si>
  <si>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</si>
  <si>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</si>
  <si>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</si>
  <si>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</si>
  <si>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</si>
  <si>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</si>
  <si>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</si>
  <si>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</si>
  <si>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</si>
  <si>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</si>
  <si>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</si>
  <si>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</si>
  <si>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</si>
  <si>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</si>
  <si>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</si>
  <si>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</si>
  <si>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</si>
  <si>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</si>
  <si>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</si>
  <si>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</si>
  <si>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</si>
  <si>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</si>
  <si>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</si>
  <si>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</si>
  <si>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</si>
  <si>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</si>
  <si>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</si>
  <si>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</si>
  <si>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</si>
  <si>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</si>
  <si>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</si>
  <si>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</si>
  <si>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</si>
  <si>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</si>
  <si>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</si>
  <si>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</si>
  <si>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</si>
  <si>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</si>
  <si>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</si>
  <si>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</si>
  <si>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</si>
  <si>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</si>
  <si>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</si>
  <si>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</si>
  <si>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</si>
  <si>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</si>
  <si>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</si>
  <si>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</si>
  <si>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</si>
  <si>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</si>
  <si>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</si>
  <si>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</si>
  <si>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</si>
  <si>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</si>
  <si>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</si>
  <si>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</si>
  <si>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</si>
  <si>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</si>
  <si>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</si>
  <si>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</si>
  <si>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</si>
  <si>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</si>
  <si>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</si>
  <si>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</si>
  <si>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</si>
  <si>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</si>
  <si>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</si>
  <si>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</si>
  <si>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</si>
  <si>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</si>
  <si>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</si>
  <si>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</si>
  <si>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</si>
  <si>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</si>
  <si>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</si>
  <si>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</si>
  <si>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</si>
  <si>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</si>
  <si>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</si>
  <si>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</si>
  <si>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</si>
  <si>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</si>
  <si>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</si>
  <si>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</si>
  <si>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</si>
  <si>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</si>
  <si>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</si>
  <si>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</si>
  <si>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</si>
  <si>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</si>
  <si>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</si>
  <si>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</si>
  <si>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</si>
  <si>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</si>
  <si>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</si>
  <si>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</si>
  <si>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</si>
  <si>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</si>
  <si>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</si>
  <si>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</si>
  <si>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</si>
  <si>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</si>
  <si>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</si>
  <si>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</si>
  <si>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</si>
  <si>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</si>
  <si>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</si>
  <si>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</si>
  <si>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</si>
  <si>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</si>
  <si>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</si>
  <si>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</si>
  <si>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</si>
  <si>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</si>
  <si>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</si>
  <si>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</si>
  <si>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</si>
  <si>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</si>
  <si>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</si>
  <si>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</si>
  <si>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</si>
  <si>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</si>
  <si>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</si>
  <si>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</si>
  <si>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</si>
  <si>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</si>
  <si>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</si>
  <si>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</si>
  <si>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</si>
  <si>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</si>
  <si>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</si>
  <si>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</si>
  <si>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</si>
  <si>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</si>
  <si>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</si>
  <si>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</si>
  <si>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</si>
  <si>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</si>
  <si>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</si>
  <si>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</si>
  <si>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</si>
  <si>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</si>
  <si>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</si>
  <si>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</si>
  <si>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</si>
  <si>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</si>
  <si>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</si>
  <si>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</si>
  <si>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</si>
  <si>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</si>
  <si>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</si>
  <si>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</si>
  <si>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</si>
  <si>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</si>
  <si>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</si>
  <si>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</si>
  <si>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</si>
  <si>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</si>
  <si>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</si>
  <si>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</si>
  <si>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</si>
  <si>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</si>
  <si>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</si>
  <si>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</si>
  <si>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</si>
  <si>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</si>
  <si>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</si>
  <si>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</si>
  <si>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</si>
  <si>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</si>
  <si>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</si>
  <si>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</si>
  <si>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</si>
  <si>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</si>
  <si>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</si>
  <si>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</si>
  <si>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</si>
  <si>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</si>
  <si>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</si>
  <si>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</si>
  <si>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</si>
  <si>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</si>
  <si>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</si>
  <si>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</si>
  <si>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</si>
  <si>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</si>
  <si>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</si>
  <si>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</si>
  <si>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</si>
  <si>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</si>
  <si>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</si>
  <si>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</si>
  <si>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</si>
  <si>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</si>
  <si>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</si>
  <si>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</si>
  <si>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</si>
  <si>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</si>
  <si>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</si>
  <si>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</si>
  <si>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</si>
  <si>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</si>
  <si>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</si>
  <si>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</si>
  <si>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</si>
  <si>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</si>
  <si>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</si>
  <si>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</si>
  <si>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</si>
  <si>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</si>
  <si>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</si>
  <si>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</si>
  <si>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</si>
  <si>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</si>
  <si>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</si>
  <si>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</si>
  <si>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</si>
  <si>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</si>
  <si>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</si>
  <si>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</si>
  <si>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</si>
  <si>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</si>
  <si>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</si>
  <si>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</si>
  <si>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</si>
  <si>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</si>
  <si>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</si>
  <si>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</si>
  <si>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</si>
  <si>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</si>
  <si>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</si>
  <si>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</si>
  <si>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</si>
  <si>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</si>
  <si>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</si>
  <si>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</si>
  <si>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</si>
  <si>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</si>
  <si>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</si>
  <si>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</si>
  <si>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</si>
  <si>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</si>
  <si>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</si>
  <si>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</si>
  <si>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</si>
  <si>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</si>
  <si>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</si>
  <si>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</si>
  <si>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</si>
  <si>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</si>
  <si>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</si>
  <si>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</si>
  <si>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</si>
  <si>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</si>
  <si>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</si>
  <si>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</si>
  <si>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</si>
  <si>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</si>
  <si>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</si>
  <si>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</si>
  <si>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</si>
  <si>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</si>
  <si>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</si>
  <si>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</si>
  <si>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</si>
  <si>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</si>
  <si>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</si>
  <si>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</si>
  <si>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</si>
  <si>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</si>
  <si>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</si>
  <si>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</si>
  <si>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</si>
  <si>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</si>
  <si>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</si>
  <si>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</si>
  <si>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</si>
  <si>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</si>
  <si>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</si>
  <si>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</si>
  <si>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</si>
  <si>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</si>
  <si>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</si>
  <si>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</si>
  <si>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</si>
  <si>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</si>
  <si>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</si>
  <si>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</si>
  <si>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</si>
  <si>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</si>
  <si>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</si>
  <si>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</si>
  <si>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</si>
  <si>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</si>
  <si>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</si>
  <si>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</si>
  <si>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</si>
  <si>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</si>
  <si>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</si>
  <si>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</si>
  <si>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</si>
  <si>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</si>
  <si>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</si>
  <si>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</si>
  <si>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</si>
  <si>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</si>
  <si>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</si>
  <si>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</si>
  <si>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</si>
  <si>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</si>
  <si>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</si>
  <si>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</si>
  <si>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</si>
  <si>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</si>
  <si>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</si>
  <si>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</si>
  <si>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</si>
  <si>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</si>
  <si>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</si>
  <si>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</si>
  <si>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</si>
  <si>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</si>
  <si>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</si>
  <si>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</si>
  <si>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</si>
  <si>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</si>
  <si>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</si>
  <si>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</si>
  <si>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</si>
  <si>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</si>
  <si>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</si>
  <si>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</si>
  <si>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</si>
  <si>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</si>
  <si>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</si>
  <si>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</si>
  <si>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</si>
  <si>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</si>
  <si>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</si>
  <si>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</si>
  <si>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</si>
  <si>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</si>
  <si>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</si>
  <si>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</si>
  <si>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</si>
  <si>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</si>
  <si>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</si>
  <si>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</si>
  <si>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</si>
  <si>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</si>
  <si>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</si>
  <si>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</si>
  <si>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</si>
  <si>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</si>
  <si>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</si>
  <si>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</si>
  <si>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</si>
  <si>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</si>
  <si>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</si>
  <si>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</si>
  <si>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CID003227</t>
  </si>
  <si>
    <t>CID003423</t>
  </si>
  <si>
    <t>CID003426</t>
  </si>
  <si>
    <t>CID003209, CID003210, CID003211, CID003212, CID003215, CID003225, CID003226, CID003239, CID003255, CID003261, CID003264, CID003266, CID003275, CID003291, CID003293, CID003377, CID003378, CID003390,CID003398, CID003411, CID003415, CID003429, CID003473</t>
  </si>
  <si>
    <t>https://www.cargotec.com/49b925/globalassets/files/sustainability/supplier-code-of-conduct/business-partner-code-of-conduct/new-cargotec-business-partner-code-of-conduct_en.pdf</t>
  </si>
  <si>
    <t>Hiab AB</t>
  </si>
  <si>
    <t>Hyllie Vattenparksgata 12, Malmo 215 32, Sweden</t>
  </si>
  <si>
    <t>Anna Kawecka</t>
  </si>
  <si>
    <t>anna.kawecka@hiab.com</t>
  </si>
  <si>
    <t>+48 532404233</t>
  </si>
  <si>
    <t xml:space="preserve">Senior Sustainability Manager, Responsible Sourcing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</si>
</sst>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sz val="11"/>
      <name val="Calibri"/>
      <family val="2"/>
      <charset val="20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18" fillId="0" borderId="76" xfId="0" applyFont="1" applyBorder="1" applyAlignment="1">
      <alignment wrapText="1"/>
    </xf>
    <xf numFmtId="0" fontId="118" fillId="0" borderId="77" xfId="0" applyFont="1" applyBorder="1" applyAlignment="1">
      <alignment wrapText="1"/>
    </xf>
    <xf numFmtId="0" fontId="118" fillId="0" borderId="0" xfId="0" applyFont="1"/>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77" fillId="45" borderId="56" xfId="492" applyFill="1" applyBorder="1">
      <protection locked="0"/>
    </xf>
    <xf numFmtId="49" fontId="77" fillId="45" borderId="56" xfId="492" applyNumberFormat="1" applyFill="1" applyBorder="1">
      <protection locked="0"/>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5</xdr:row>
      <xdr:rowOff>160443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anna.kawecka@hiab.com" TargetMode="External"/><Relationship Id="rId2" Type="http://schemas.openxmlformats.org/officeDocument/2006/relationships/hyperlink" Target="mailto:anna.kawecka@hiab.com" TargetMode="External"/><Relationship Id="rId1" Type="http://schemas.openxmlformats.org/officeDocument/2006/relationships/hyperlink" Target="https://www.cargotec.com/49b925/globalassets/files/sustainability/supplier-code-of-conduct/business-partner-code-of-conduct/new-cargotec-business-partner-code-of-conduct_en.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7"/>
      <c r="B2" s="2" t="s">
        <v>1</v>
      </c>
      <c r="C2" s="3"/>
      <c r="D2" s="147"/>
      <c r="E2" s="3"/>
      <c r="F2" s="3"/>
      <c r="G2" s="25"/>
    </row>
    <row r="3" spans="1:7">
      <c r="A3" s="317"/>
      <c r="B3" s="3" t="s">
        <v>2</v>
      </c>
      <c r="C3" s="2"/>
      <c r="D3" s="148"/>
      <c r="E3" s="3"/>
      <c r="F3" s="2"/>
      <c r="G3" s="25"/>
    </row>
    <row r="4" spans="1:7" ht="15">
      <c r="A4" s="317"/>
      <c r="B4" s="184" t="s">
        <v>3</v>
      </c>
      <c r="C4" s="185"/>
      <c r="D4" s="186"/>
      <c r="E4" s="3"/>
      <c r="F4" s="185"/>
      <c r="G4" s="25"/>
    </row>
    <row r="5" spans="1:7">
      <c r="A5" s="317"/>
      <c r="B5" s="190" t="s">
        <v>4</v>
      </c>
      <c r="C5" s="187"/>
      <c r="D5" s="188"/>
      <c r="E5" s="3"/>
      <c r="F5" s="187"/>
      <c r="G5" s="25"/>
    </row>
    <row r="6" spans="1:7">
      <c r="A6" s="317"/>
      <c r="B6" s="3"/>
      <c r="C6" s="3"/>
      <c r="D6" s="147"/>
      <c r="E6" s="3"/>
      <c r="F6" s="3"/>
      <c r="G6" s="25"/>
    </row>
    <row r="7" spans="1:7">
      <c r="A7" s="317"/>
      <c r="B7" s="3"/>
      <c r="C7" s="3"/>
      <c r="D7" s="147"/>
      <c r="E7" s="3"/>
      <c r="F7" s="3"/>
      <c r="G7" s="25"/>
    </row>
    <row r="8" spans="1:7">
      <c r="A8" s="317"/>
      <c r="B8" s="3"/>
      <c r="C8" s="3"/>
      <c r="D8" s="147"/>
      <c r="E8" s="3"/>
      <c r="F8" s="3"/>
      <c r="G8" s="25"/>
    </row>
    <row r="9" spans="1:7" ht="20.100000000000001" customHeight="1">
      <c r="A9" s="317"/>
      <c r="B9" s="320" t="s">
        <v>5</v>
      </c>
      <c r="C9" s="320"/>
      <c r="D9" s="320"/>
      <c r="E9" s="320"/>
      <c r="F9" s="320"/>
      <c r="G9" s="25"/>
    </row>
    <row r="10" spans="1:7" ht="27" customHeight="1">
      <c r="A10" s="317"/>
      <c r="B10" s="321" t="s">
        <v>6</v>
      </c>
      <c r="C10" s="321"/>
      <c r="D10" s="321"/>
      <c r="E10" s="321"/>
      <c r="F10" s="321"/>
      <c r="G10" s="25"/>
    </row>
    <row r="11" spans="1:7" ht="82.5" customHeight="1">
      <c r="A11" s="317"/>
      <c r="B11" s="322"/>
      <c r="C11" s="322"/>
      <c r="D11" s="322"/>
      <c r="E11" s="322"/>
      <c r="F11" s="322"/>
      <c r="G11" s="25"/>
    </row>
    <row r="12" spans="1:7" ht="22.5">
      <c r="A12" s="317"/>
      <c r="B12" s="174" t="s">
        <v>7</v>
      </c>
      <c r="C12" s="175" t="s">
        <v>8</v>
      </c>
      <c r="D12" s="176" t="s">
        <v>9</v>
      </c>
      <c r="E12" s="175" t="s">
        <v>10</v>
      </c>
      <c r="F12" s="175" t="s">
        <v>11</v>
      </c>
      <c r="G12" s="25"/>
    </row>
    <row r="13" spans="1:7" ht="67.5">
      <c r="A13" s="317"/>
      <c r="B13" s="306">
        <v>1</v>
      </c>
      <c r="C13" s="225" t="s">
        <v>12</v>
      </c>
      <c r="D13" s="226">
        <v>44489</v>
      </c>
      <c r="E13" s="225" t="s">
        <v>12669</v>
      </c>
      <c r="F13" s="227" t="s">
        <v>12701</v>
      </c>
      <c r="G13" s="25"/>
    </row>
    <row r="14" spans="1:7" ht="67.5">
      <c r="A14" s="317"/>
      <c r="B14" s="224">
        <v>1.01</v>
      </c>
      <c r="C14" s="225" t="s">
        <v>12</v>
      </c>
      <c r="D14" s="226">
        <v>44523</v>
      </c>
      <c r="E14" s="225" t="s">
        <v>12670</v>
      </c>
      <c r="F14" s="227" t="s">
        <v>12701</v>
      </c>
      <c r="G14" s="25"/>
    </row>
    <row r="15" spans="1:7" ht="67.5">
      <c r="A15" s="317"/>
      <c r="B15" s="224">
        <v>1.02</v>
      </c>
      <c r="C15" s="225" t="s">
        <v>12</v>
      </c>
      <c r="D15" s="226">
        <v>44553</v>
      </c>
      <c r="E15" s="225" t="s">
        <v>12671</v>
      </c>
      <c r="F15" s="227" t="s">
        <v>12701</v>
      </c>
      <c r="G15" s="25"/>
    </row>
    <row r="16" spans="1:7" ht="90">
      <c r="A16" s="317"/>
      <c r="B16" s="224">
        <v>1.1000000000000001</v>
      </c>
      <c r="C16" s="225" t="s">
        <v>12</v>
      </c>
      <c r="D16" s="226">
        <v>44848</v>
      </c>
      <c r="E16" s="225" t="s">
        <v>12695</v>
      </c>
      <c r="F16" s="227" t="s">
        <v>12702</v>
      </c>
      <c r="G16" s="25"/>
    </row>
    <row r="17" spans="1:7" ht="56.25">
      <c r="A17" s="317"/>
      <c r="B17" s="224">
        <v>1.1100000000000001</v>
      </c>
      <c r="C17" s="225" t="s">
        <v>12</v>
      </c>
      <c r="D17" s="226">
        <v>44869</v>
      </c>
      <c r="E17" s="225" t="s">
        <v>12696</v>
      </c>
      <c r="F17" s="227" t="s">
        <v>12702</v>
      </c>
      <c r="G17" s="25"/>
    </row>
    <row r="18" spans="1:7" ht="56.25">
      <c r="A18" s="317"/>
      <c r="B18" s="224">
        <v>1.2</v>
      </c>
      <c r="C18" s="225" t="s">
        <v>12</v>
      </c>
      <c r="D18" s="226">
        <v>45058</v>
      </c>
      <c r="E18" s="225" t="s">
        <v>12749</v>
      </c>
      <c r="F18" s="227" t="s">
        <v>12703</v>
      </c>
      <c r="G18" s="25"/>
    </row>
    <row r="19" spans="1:7" ht="56.25">
      <c r="A19" s="317"/>
      <c r="B19" s="224">
        <v>1.3</v>
      </c>
      <c r="C19" s="225" t="s">
        <v>12</v>
      </c>
      <c r="D19" s="226">
        <v>45408</v>
      </c>
      <c r="E19" s="307" t="s">
        <v>19199</v>
      </c>
      <c r="F19" s="227" t="s">
        <v>12750</v>
      </c>
      <c r="G19" s="25"/>
    </row>
    <row r="20" spans="1:7" ht="13.5" thickBot="1">
      <c r="A20" s="318"/>
      <c r="B20" s="319" t="str">
        <f ca="1">OFFSET(L!$C$1,MATCH("General"&amp;"Cpy",L!$A:$A,0)-1,SL,,)</f>
        <v>© 2024 Responsible Minerals Initiative. All rights reserved.</v>
      </c>
      <c r="C20" s="319"/>
      <c r="D20" s="319"/>
      <c r="E20" s="319"/>
      <c r="F20" s="319"/>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3"/>
      <c r="B1" s="324"/>
      <c r="C1" s="324"/>
      <c r="D1" s="325"/>
    </row>
    <row r="2" spans="1:8" ht="15">
      <c r="A2" s="177"/>
      <c r="B2" s="178" t="str">
        <f ca="1">OFFSET(L!$C$1,MATCH("Definitions"&amp;ADDRESS(ROW(),COLUMN(),4),L!$A:$A,0)-1,SL,,)</f>
        <v>ITEM</v>
      </c>
      <c r="C2" s="178" t="str">
        <f ca="1">OFFSET(L!$C$1,MATCH("Definitions"&amp;ADDRESS(ROW(),COLUMN(),4),L!$A:$A,0)-1,SL,,)</f>
        <v>DEFINITION</v>
      </c>
      <c r="D2" s="32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7"/>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7"/>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7"/>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7"/>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7"/>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7"/>
      <c r="E21" s="180"/>
    </row>
    <row r="22" spans="1:5" ht="15">
      <c r="A22" s="177"/>
      <c r="B22" s="326" t="str">
        <f ca="1">OFFSET(L!$C$1,MATCH("General"&amp;"Cpy",L!$A:$A,0)-1,SL,,)</f>
        <v>© 2024 Responsible Minerals Initiative. All rights reserved.</v>
      </c>
      <c r="C22" s="326"/>
      <c r="D22" s="327"/>
      <c r="E22" s="180"/>
    </row>
    <row r="23" spans="1:5" ht="13.5" thickBot="1">
      <c r="A23" s="181"/>
      <c r="B23" s="182"/>
      <c r="C23" s="182"/>
      <c r="D23" s="328"/>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80" zoomScaleNormal="80" workbookViewId="0">
      <selection activeCell="AA54" sqref="AA5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2"/>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19207</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19208</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19209</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7" t="s">
        <v>19210</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19211</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19212</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7" t="s">
        <v>19210</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45644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25</v>
      </c>
      <c r="E26" s="330"/>
      <c r="F26" s="9"/>
      <c r="G26" s="331"/>
      <c r="H26" s="332"/>
      <c r="I26" s="332"/>
      <c r="J26" s="33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22</v>
      </c>
      <c r="E27" s="330"/>
      <c r="F27" s="9"/>
      <c r="G27" s="331"/>
      <c r="H27" s="332"/>
      <c r="I27" s="332"/>
      <c r="J27" s="33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t="s">
        <v>25</v>
      </c>
      <c r="E32" s="330"/>
      <c r="F32" s="9"/>
      <c r="G32" s="331"/>
      <c r="H32" s="332"/>
      <c r="I32" s="332"/>
      <c r="J32" s="33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c r="E33" s="330"/>
      <c r="F33" s="9"/>
      <c r="G33" s="331"/>
      <c r="H33" s="332"/>
      <c r="I33" s="332"/>
      <c r="J33" s="33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57.75" customHeight="1">
      <c r="A38" s="35"/>
      <c r="B38" s="34" t="str">
        <f ca="1">OFFSET(L!$C$1,MATCH("Declaration"&amp;ADDRESS(ROW(),COLUMN(),4),L!$A:$A,0)-1,SL,,)&amp;P38</f>
        <v>Cobalt(*)</v>
      </c>
      <c r="C38" s="7"/>
      <c r="D38" s="329" t="s">
        <v>25</v>
      </c>
      <c r="E38" s="330"/>
      <c r="F38" s="41"/>
      <c r="G38" s="331" t="s">
        <v>19205</v>
      </c>
      <c r="H38" s="332"/>
      <c r="I38" s="332"/>
      <c r="J38" s="33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c r="E39" s="330"/>
      <c r="F39" s="41"/>
      <c r="G39" s="331"/>
      <c r="H39" s="332"/>
      <c r="I39" s="332"/>
      <c r="J39" s="33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t="s">
        <v>22</v>
      </c>
      <c r="E44" s="330"/>
      <c r="F44" s="41"/>
      <c r="G44" s="331"/>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t="s">
        <v>31</v>
      </c>
      <c r="E50" s="391"/>
      <c r="F50" s="41"/>
      <c r="G50" s="331"/>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1"/>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22</v>
      </c>
      <c r="E56" s="349"/>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c r="E57" s="330"/>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t="s">
        <v>25</v>
      </c>
      <c r="E62" s="330"/>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c r="E63" s="330"/>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0" t="str">
        <f ca="1">OFFSET(L!$C$1,MATCH("Declaration"&amp;ADDRESS(ROW(),COLUMN(),4),L!$A:$A,0)-1,SL,,)</f>
        <v>Answer the Following Questions at a Company Level</v>
      </c>
      <c r="C67" s="340"/>
      <c r="D67" s="340"/>
      <c r="E67" s="340"/>
      <c r="F67" s="340"/>
      <c r="G67" s="340"/>
      <c r="H67" s="340"/>
      <c r="I67" s="340"/>
      <c r="J67" s="34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25</v>
      </c>
      <c r="E69" s="330"/>
      <c r="F69" s="51"/>
      <c r="G69" s="331"/>
      <c r="H69" s="332"/>
      <c r="I69" s="332"/>
      <c r="J69" s="333"/>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3"/>
      <c r="H70" s="343"/>
      <c r="I70" s="343"/>
      <c r="J70" s="34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9" t="s">
        <v>25</v>
      </c>
      <c r="E71" s="330"/>
      <c r="F71" s="51"/>
      <c r="G71" s="406" t="s">
        <v>19206</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7"/>
      <c r="E73" s="337"/>
      <c r="F73" s="234"/>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t="s">
        <v>25</v>
      </c>
      <c r="E74" s="330"/>
      <c r="F74" s="9"/>
      <c r="G74" s="331"/>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c r="E75" s="330"/>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25</v>
      </c>
      <c r="E77" s="330"/>
      <c r="F77" s="51"/>
      <c r="G77" s="331"/>
      <c r="H77" s="332"/>
      <c r="I77" s="332"/>
      <c r="J77" s="33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1" t="s">
        <v>34</v>
      </c>
      <c r="E79" s="342"/>
      <c r="F79" s="51"/>
      <c r="G79" s="331"/>
      <c r="H79" s="332"/>
      <c r="I79" s="332"/>
      <c r="J79" s="33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3"/>
      <c r="H80" s="343"/>
      <c r="I80" s="343"/>
      <c r="J80" s="34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9" t="s">
        <v>25</v>
      </c>
      <c r="E81" s="330"/>
      <c r="F81" s="51"/>
      <c r="G81" s="331"/>
      <c r="H81" s="332"/>
      <c r="I81" s="332"/>
      <c r="J81" s="33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4"/>
      <c r="H82" s="344"/>
      <c r="I82" s="344"/>
      <c r="J82" s="34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9" t="s">
        <v>25</v>
      </c>
      <c r="E83" s="330"/>
      <c r="F83" s="51"/>
      <c r="G83" s="331"/>
      <c r="H83" s="332"/>
      <c r="I83" s="332"/>
      <c r="J83" s="33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6" t="str">
        <f>IF(OR($D$8="",$I$3=""),"","Click here to check required fields completion")</f>
        <v/>
      </c>
      <c r="C84" s="336"/>
      <c r="D84" s="336"/>
      <c r="E84" s="336"/>
      <c r="F84" s="336"/>
      <c r="G84" s="336"/>
      <c r="H84" s="336"/>
      <c r="I84" s="336"/>
      <c r="J84" s="336"/>
      <c r="K84" s="30"/>
      <c r="L84" s="103"/>
      <c r="P84" s="3"/>
      <c r="Q84" s="3"/>
      <c r="R84" s="3"/>
      <c r="S84" s="3"/>
      <c r="T84" s="3"/>
      <c r="U84" s="3"/>
      <c r="V84" s="3"/>
      <c r="W84" s="3"/>
      <c r="X84" s="3"/>
      <c r="Y84" s="3">
        <v>86</v>
      </c>
      <c r="Z84" s="3"/>
      <c r="AA84" s="3"/>
      <c r="AB84" s="3"/>
      <c r="AC84" s="3"/>
      <c r="AD84" s="3"/>
      <c r="AE84" s="3"/>
      <c r="AF84" s="3"/>
      <c r="AG84" s="3"/>
      <c r="AH84" s="3"/>
    </row>
    <row r="85" spans="1:34" ht="15.75" thickBot="1">
      <c r="A85" s="334" t="str">
        <f ca="1">OFFSET(L!$C$1,MATCH("General"&amp;"Cpy",L!$A:$A,0)-1,SL,,)</f>
        <v>© 2024 Responsible Minerals Initiative. All rights reserved.</v>
      </c>
      <c r="B85" s="335"/>
      <c r="C85" s="335"/>
      <c r="D85" s="335"/>
      <c r="E85" s="335"/>
      <c r="F85" s="335"/>
      <c r="G85" s="335"/>
      <c r="H85" s="335"/>
      <c r="I85" s="335"/>
      <c r="J85" s="33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G71" r:id="rId1"/>
    <hyperlink ref="D16" r:id="rId2"/>
    <hyperlink ref="D20"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F11" sqref="F1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hidden="1" customHeight="1">
      <c r="A2" s="201"/>
      <c r="B2" s="154" t="str">
        <f ca="1">OFFSET(L!$C$1,MATCH("Smelter List"&amp;ADDRESS(ROW(),COLUMN(),4),L!$A:$A,0)-1,SL,,)</f>
        <v>TO BEGIN:</v>
      </c>
      <c r="C2" s="143"/>
      <c r="D2" s="143"/>
      <c r="E2" s="143"/>
      <c r="F2" s="162"/>
      <c r="G2" s="162"/>
      <c r="H2" s="162"/>
      <c r="I2" s="303"/>
      <c r="J2" s="394" t="s">
        <v>42</v>
      </c>
      <c r="K2" s="395"/>
      <c r="L2" s="395"/>
      <c r="M2" s="395"/>
      <c r="N2" s="395"/>
      <c r="O2" s="395"/>
      <c r="P2" s="163"/>
      <c r="Q2" s="164"/>
      <c r="R2" s="165"/>
      <c r="S2" s="165"/>
      <c r="T2" s="165"/>
      <c r="AH2" s="131" t="s">
        <v>25</v>
      </c>
    </row>
    <row r="3" spans="1:34" s="17" customFormat="1" ht="249.6" hidden="1" customHeight="1">
      <c r="A3" s="202"/>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thickBo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1" thickBot="1">
      <c r="A5" s="314"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1"/>
      <c r="L5" s="151"/>
      <c r="M5" s="151"/>
      <c r="N5" s="151"/>
      <c r="O5" s="151"/>
      <c r="P5" s="209"/>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7" customHeight="1" thickBot="1">
      <c r="A6" s="315"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1"/>
      <c r="L6" s="151"/>
      <c r="M6" s="151"/>
      <c r="N6" s="151"/>
      <c r="O6" s="151"/>
      <c r="P6" s="209"/>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1" thickBot="1">
      <c r="A7" s="315"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1"/>
      <c r="L7" s="151"/>
      <c r="M7" s="151"/>
      <c r="N7" s="151"/>
      <c r="O7" s="151"/>
      <c r="P7" s="209"/>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7" customHeight="1" thickBot="1">
      <c r="A8" s="315"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1"/>
      <c r="L8" s="151"/>
      <c r="M8" s="151"/>
      <c r="N8" s="151"/>
      <c r="O8" s="151"/>
      <c r="P8" s="209"/>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7" customHeight="1" thickBot="1">
      <c r="A9" s="315"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1"/>
      <c r="L9" s="151"/>
      <c r="M9" s="151"/>
      <c r="N9" s="151"/>
      <c r="O9" s="151"/>
      <c r="P9" s="209"/>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7" customHeight="1" thickBot="1">
      <c r="A10" s="315"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1"/>
      <c r="L10" s="151"/>
      <c r="M10" s="151"/>
      <c r="N10" s="151"/>
      <c r="O10" s="151"/>
      <c r="P10" s="209"/>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1" thickBot="1">
      <c r="A11" s="315" t="s">
        <v>314</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6">
        <f ca="1">IF(ISERROR($V11),"",OFFSET('Smelter Look-up'!$G$4,$V11-4,0))</f>
        <v>0</v>
      </c>
      <c r="I11" s="207" t="str">
        <f ca="1">IF(ISERROR($V11),"",OFFSET('Smelter Look-up'!$H$4,$V11-4,0))</f>
        <v>Tongxiang</v>
      </c>
      <c r="J11" s="207" t="str">
        <f ca="1">IF(ISERROR($V11),"",OFFSET('Smelter Look-up'!$I$4,$V11-4,0))</f>
        <v>Zhejiang Sheng</v>
      </c>
      <c r="K11" s="151"/>
      <c r="L11" s="151"/>
      <c r="M11" s="151"/>
      <c r="N11" s="151"/>
      <c r="O11" s="151"/>
      <c r="P11" s="209"/>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 ca="1">IF(C11="",NA(),MATCH($B11&amp;$C11,'Smelter Look-up'!$J:$J,0))</f>
        <v>151</v>
      </c>
      <c r="X11" s="171">
        <f t="shared" ca="1" si="1"/>
        <v>0</v>
      </c>
      <c r="AB11" s="171" t="str">
        <f t="shared" ca="1" si="2"/>
        <v>CobaltZhejiang Huayou Cobalt Company Limited</v>
      </c>
    </row>
    <row r="12" spans="1:34" s="171" customFormat="1" ht="26.25" customHeight="1" thickBot="1">
      <c r="A12" s="315" t="s">
        <v>108</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1"/>
      <c r="L12" s="151"/>
      <c r="M12" s="151"/>
      <c r="N12" s="151"/>
      <c r="O12" s="151"/>
      <c r="P12" s="209"/>
      <c r="Q12" s="152"/>
      <c r="R12" s="150" t="str">
        <f ca="1">IF(ISERROR($V12),"",OFFSET('Smelter Look-up'!$C$4,$V12-4,0)&amp;"")</f>
        <v>Umicore Finland Oy</v>
      </c>
      <c r="S12" s="156" t="str">
        <f t="shared" ca="1" si="0"/>
        <v>FI</v>
      </c>
      <c r="T12" s="156" t="str">
        <f ca="1">IF(B12="","",IF(ISERROR(MATCH($J12,SorP!$B$1:$B$6226,0)),"",INDIRECT("'SorP'!$A$"&amp;MATCH($S12&amp;$J12,SorP!C:C,0))))</f>
        <v>FI-07</v>
      </c>
      <c r="U12" s="169"/>
      <c r="V12" s="170">
        <f ca="1">IF(C12="",NA(),MATCH($B12&amp;$C12,'Smelter Look-up'!$J:$J,0))</f>
        <v>138</v>
      </c>
      <c r="X12" s="171">
        <f t="shared" ca="1" si="1"/>
        <v>0</v>
      </c>
      <c r="AB12" s="171" t="str">
        <f t="shared" ca="1" si="2"/>
        <v>CobaltUmicore Finland Oy</v>
      </c>
    </row>
    <row r="13" spans="1:34" s="171" customFormat="1" ht="21" thickBot="1">
      <c r="A13" s="315" t="s">
        <v>291</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1"/>
      <c r="L13" s="151"/>
      <c r="M13" s="151"/>
      <c r="N13" s="151"/>
      <c r="O13" s="151"/>
      <c r="P13" s="209"/>
      <c r="Q13" s="152"/>
      <c r="R13" s="150" t="str">
        <f ca="1">IF(ISERROR($V13),"",OFFSET('Smelter Look-up'!$C$4,$V13-4,0)&amp;"")</f>
        <v>Umicore Olen</v>
      </c>
      <c r="S13" s="156" t="str">
        <f t="shared" ca="1" si="0"/>
        <v>BE</v>
      </c>
      <c r="T13" s="156" t="str">
        <f ca="1">IF(B13="","",IF(ISERROR(MATCH($J13,SorP!$B$1:$B$6226,0)),"",INDIRECT("'SorP'!$A$"&amp;MATCH($S13&amp;$J13,SorP!C:C,0))))</f>
        <v>BE-VAN</v>
      </c>
      <c r="U13" s="169"/>
      <c r="V13" s="170">
        <f ca="1">IF(C13="",NA(),MATCH($B13&amp;$C13,'Smelter Look-up'!$J:$J,0))</f>
        <v>139</v>
      </c>
      <c r="X13" s="171">
        <f t="shared" ca="1" si="1"/>
        <v>0</v>
      </c>
      <c r="AB13" s="171" t="str">
        <f t="shared" ca="1" si="2"/>
        <v>CobaltUmicore Olen</v>
      </c>
    </row>
    <row r="14" spans="1:34" s="171" customFormat="1" ht="21" thickBot="1">
      <c r="A14" s="315" t="s">
        <v>94</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6">
        <f ca="1">IF(ISERROR($V14),"",OFFSET('Smelter Look-up'!$G$4,$V14-4,0))</f>
        <v>0</v>
      </c>
      <c r="I14" s="207" t="str">
        <f ca="1">IF(ISERROR($V14),"",OFFSET('Smelter Look-up'!$H$4,$V14-4,0))</f>
        <v>Toamasina</v>
      </c>
      <c r="J14" s="207" t="str">
        <f ca="1">IF(ISERROR($V14),"",OFFSET('Smelter Look-up'!$I$4,$V14-4,0))</f>
        <v>Toamasina</v>
      </c>
      <c r="K14" s="151"/>
      <c r="L14" s="151"/>
      <c r="M14" s="151"/>
      <c r="N14" s="151"/>
      <c r="O14" s="151"/>
      <c r="P14" s="209"/>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 ca="1">IF(C14="",NA(),MATCH($B14&amp;$C14,'Smelter Look-up'!$J:$J,0))</f>
        <v>16</v>
      </c>
      <c r="X14" s="171">
        <f t="shared" ca="1" si="1"/>
        <v>0</v>
      </c>
      <c r="AB14" s="171" t="str">
        <f t="shared" ca="1" si="2"/>
        <v>CobaltDynatec Madagascar Company</v>
      </c>
    </row>
    <row r="15" spans="1:34" s="171" customFormat="1" ht="27" customHeight="1" thickBot="1">
      <c r="A15" s="315" t="s">
        <v>180</v>
      </c>
      <c r="B15" s="150" t="str">
        <f ca="1">IF(LEN(A15)=0,"",INDEX('Smelter Look-up'!$A:$A,MATCH($A15,'Smelter Look-up'!$E:$E,0)))</f>
        <v>Cobalt</v>
      </c>
      <c r="C15" s="153" t="str">
        <f ca="1">IF(LEN(A15)=0,"",INDEX('Smelter Look-up'!$C:$C,MATCH($A15,'Smelter Look-up'!$E:$E,0)))</f>
        <v>JSC Kolskaya Mining and Metallurgical Company (Kola MMC)</v>
      </c>
      <c r="D15" s="150"/>
      <c r="E15" s="150" t="str">
        <f ca="1">IF(ISERROR($V15),"",OFFSET('Smelter Look-up'!$D$4,$V15-4,0)&amp;"")</f>
        <v>RUSSIAN FEDERATION</v>
      </c>
      <c r="F15" s="150" t="str">
        <f ca="1">IF(ISERROR($V15),"",OFFSET('Smelter Look-up'!$E$4,$V15-4,0))</f>
        <v>CID003233</v>
      </c>
      <c r="G15" s="150" t="str">
        <f ca="1">IF(C15=$X$4,"Enter smelter details",IF(ISERROR($V15),"",OFFSET('Smelter Look-up'!$F$4,$V15-4,0)))</f>
        <v>RMI</v>
      </c>
      <c r="H15" s="206">
        <f ca="1">IF(ISERROR($V15),"",OFFSET('Smelter Look-up'!$G$4,$V15-4,0))</f>
        <v>0</v>
      </c>
      <c r="I15" s="207" t="str">
        <f ca="1">IF(ISERROR($V15),"",OFFSET('Smelter Look-up'!$H$4,$V15-4,0))</f>
        <v>Monchegorsk</v>
      </c>
      <c r="J15" s="207" t="str">
        <f ca="1">IF(ISERROR($V15),"",OFFSET('Smelter Look-up'!$I$4,$V15-4,0))</f>
        <v>Murmanskaya oblast'</v>
      </c>
      <c r="K15" s="151"/>
      <c r="L15" s="151"/>
      <c r="M15" s="151"/>
      <c r="N15" s="151"/>
      <c r="O15" s="151"/>
      <c r="P15" s="209"/>
      <c r="Q15" s="152"/>
      <c r="R15" s="150" t="str">
        <f ca="1">IF(ISERROR($V15),"",OFFSET('Smelter Look-up'!$C$4,$V15-4,0)&amp;"")</f>
        <v>JSC Kolskaya Mining and Metallurgical Company (Kola MMC)</v>
      </c>
      <c r="S15" s="156" t="str">
        <f t="shared" ca="1" si="0"/>
        <v>RU</v>
      </c>
      <c r="T15" s="156" t="str">
        <f ca="1">IF(B15="","",IF(ISERROR(MATCH($J15,SorP!$B$1:$B$6226,0)),"",INDIRECT("'SorP'!$A$"&amp;MATCH($S15&amp;$J15,SorP!C:C,0))))</f>
        <v>RU-MUR</v>
      </c>
      <c r="U15" s="169"/>
      <c r="V15" s="170">
        <f ca="1">IF(C15="",NA(),MATCH($B15&amp;$C15,'Smelter Look-up'!$J:$J,0))</f>
        <v>63</v>
      </c>
      <c r="X15" s="171">
        <f t="shared" ca="1" si="1"/>
        <v>0</v>
      </c>
      <c r="AB15" s="171" t="str">
        <f t="shared" ca="1" si="2"/>
        <v>CobaltJSC Kolskaya Mining and Metallurgical Company (Kola MMC)</v>
      </c>
    </row>
    <row r="16" spans="1:34" s="171" customFormat="1" ht="26.25" customHeight="1" thickBot="1">
      <c r="A16" s="315" t="s">
        <v>263</v>
      </c>
      <c r="B16" s="150" t="str">
        <f ca="1">IF(LEN(A16)=0,"",INDEX('Smelter Look-up'!$A:$A,MATCH($A16,'Smelter Look-up'!$E:$E,0)))</f>
        <v>Cobalt</v>
      </c>
      <c r="C16" s="153" t="str">
        <f ca="1">IF(LEN(A16)=0,"",INDEX('Smelter Look-up'!$C:$C,MATCH($A16,'Smelter Look-up'!$E:$E,0)))</f>
        <v>Port Colborne Refinery</v>
      </c>
      <c r="D16" s="150"/>
      <c r="E16" s="150" t="str">
        <f ca="1">IF(ISERROR($V16),"",OFFSET('Smelter Look-up'!$D$4,$V16-4,0)&amp;"")</f>
        <v>CANADA</v>
      </c>
      <c r="F16" s="150" t="str">
        <f ca="1">IF(ISERROR($V16),"",OFFSET('Smelter Look-up'!$E$4,$V16-4,0))</f>
        <v>CID003239</v>
      </c>
      <c r="G16" s="150" t="str">
        <f ca="1">IF(C16=$X$4,"Enter smelter details",IF(ISERROR($V16),"",OFFSET('Smelter Look-up'!$F$4,$V16-4,0)))</f>
        <v>RMI</v>
      </c>
      <c r="H16" s="206">
        <f ca="1">IF(ISERROR($V16),"",OFFSET('Smelter Look-up'!$G$4,$V16-4,0))</f>
        <v>0</v>
      </c>
      <c r="I16" s="207" t="str">
        <f ca="1">IF(ISERROR($V16),"",OFFSET('Smelter Look-up'!$H$4,$V16-4,0))</f>
        <v>Port Colborne</v>
      </c>
      <c r="J16" s="207" t="str">
        <f ca="1">IF(ISERROR($V16),"",OFFSET('Smelter Look-up'!$I$4,$V16-4,0))</f>
        <v>Ontario</v>
      </c>
      <c r="K16" s="151"/>
      <c r="L16" s="151"/>
      <c r="M16" s="151"/>
      <c r="N16" s="151"/>
      <c r="O16" s="151"/>
      <c r="P16" s="209"/>
      <c r="Q16" s="152"/>
      <c r="R16" s="150" t="str">
        <f ca="1">IF(ISERROR($V16),"",OFFSET('Smelter Look-up'!$C$4,$V16-4,0)&amp;"")</f>
        <v>Port Colborne Refinery</v>
      </c>
      <c r="S16" s="156" t="str">
        <f t="shared" ca="1" si="0"/>
        <v>CA</v>
      </c>
      <c r="T16" s="156" t="str">
        <f ca="1">IF(B16="","",IF(ISERROR(MATCH($J16,SorP!$B$1:$B$6226,0)),"",INDIRECT("'SorP'!$A$"&amp;MATCH($S16&amp;$J16,SorP!C:C,0))))</f>
        <v>CA-ON</v>
      </c>
      <c r="U16" s="169"/>
      <c r="V16" s="170">
        <f ca="1">IF(C16="",NA(),MATCH($B16&amp;$C16,'Smelter Look-up'!$J:$J,0))</f>
        <v>113</v>
      </c>
      <c r="X16" s="171">
        <f t="shared" ca="1" si="1"/>
        <v>0</v>
      </c>
      <c r="AB16" s="171" t="str">
        <f t="shared" ca="1" si="2"/>
        <v>CobaltPort Colborne Refinery</v>
      </c>
    </row>
    <row r="17" spans="1:28" s="171" customFormat="1" ht="27" customHeight="1" thickBot="1">
      <c r="A17" s="315" t="s">
        <v>271</v>
      </c>
      <c r="B17" s="150" t="str">
        <f ca="1">IF(LEN(A17)=0,"",INDEX('Smelter Look-up'!$A:$A,MATCH($A17,'Smelter Look-up'!$E:$E,0)))</f>
        <v>Cobalt</v>
      </c>
      <c r="C17" s="153" t="str">
        <f ca="1">IF(LEN(A17)=0,"",INDEX('Smelter Look-up'!$C:$C,MATCH($A17,'Smelter Look-up'!$E:$E,0)))</f>
        <v>Quzhou Huayou Cobalt New Material Co., Ltd.</v>
      </c>
      <c r="D17" s="150"/>
      <c r="E17" s="150" t="str">
        <f ca="1">IF(ISERROR($V17),"",OFFSET('Smelter Look-up'!$D$4,$V17-4,0)&amp;"")</f>
        <v>CHINA</v>
      </c>
      <c r="F17" s="150" t="str">
        <f ca="1">IF(ISERROR($V17),"",OFFSET('Smelter Look-up'!$E$4,$V17-4,0))</f>
        <v>CID003255</v>
      </c>
      <c r="G17" s="150" t="str">
        <f ca="1">IF(C17=$X$4,"Enter smelter details",IF(ISERROR($V17),"",OFFSET('Smelter Look-up'!$F$4,$V17-4,0)))</f>
        <v>RMI</v>
      </c>
      <c r="H17" s="206">
        <f ca="1">IF(ISERROR($V17),"",OFFSET('Smelter Look-up'!$G$4,$V17-4,0))</f>
        <v>0</v>
      </c>
      <c r="I17" s="207" t="str">
        <f ca="1">IF(ISERROR($V17),"",OFFSET('Smelter Look-up'!$H$4,$V17-4,0))</f>
        <v>Quzhou</v>
      </c>
      <c r="J17" s="207" t="str">
        <f ca="1">IF(ISERROR($V17),"",OFFSET('Smelter Look-up'!$I$4,$V17-4,0))</f>
        <v>Zhejiang Sheng</v>
      </c>
      <c r="K17" s="151"/>
      <c r="L17" s="151"/>
      <c r="M17" s="151"/>
      <c r="N17" s="151"/>
      <c r="O17" s="151"/>
      <c r="P17" s="209"/>
      <c r="Q17" s="152"/>
      <c r="R17" s="150" t="str">
        <f ca="1">IF(ISERROR($V17),"",OFFSET('Smelter Look-up'!$C$4,$V17-4,0)&amp;"")</f>
        <v>Quzhou Huayou Cobalt New Material Co., Ltd.</v>
      </c>
      <c r="S17" s="156" t="str">
        <f t="shared" ca="1" si="0"/>
        <v>CN</v>
      </c>
      <c r="T17" s="156" t="str">
        <f ca="1">IF(B17="","",IF(ISERROR(MATCH($J17,SorP!$B$1:$B$6226,0)),"",INDIRECT("'SorP'!$A$"&amp;MATCH($S17&amp;$J17,SorP!C:C,0))))</f>
        <v>CN-ZJ</v>
      </c>
      <c r="U17" s="169"/>
      <c r="V17" s="170">
        <f ca="1">IF(C17="",NA(),MATCH($B17&amp;$C17,'Smelter Look-up'!$J:$J,0))</f>
        <v>118</v>
      </c>
      <c r="X17" s="171">
        <f t="shared" ca="1" si="1"/>
        <v>0</v>
      </c>
      <c r="AB17" s="171" t="str">
        <f t="shared" ca="1" si="2"/>
        <v>CobaltQuzhou Huayou Cobalt New Material Co., Ltd.</v>
      </c>
    </row>
    <row r="18" spans="1:28" s="171" customFormat="1" ht="27" customHeight="1" thickBot="1">
      <c r="A18" s="315" t="s">
        <v>184</v>
      </c>
      <c r="B18" s="150" t="str">
        <f ca="1">IF(LEN(A18)=0,"",INDEX('Smelter Look-up'!$A:$A,MATCH($A18,'Smelter Look-up'!$E:$E,0)))</f>
        <v>Cobalt</v>
      </c>
      <c r="C18" s="153" t="str">
        <f ca="1">IF(LEN(A18)=0,"",INDEX('Smelter Look-up'!$C:$C,MATCH($A18,'Smelter Look-up'!$E:$E,0)))</f>
        <v>Kamoto Copper Company</v>
      </c>
      <c r="D18" s="150"/>
      <c r="E18" s="150" t="str">
        <f ca="1">IF(ISERROR($V18),"",OFFSET('Smelter Look-up'!$D$4,$V18-4,0)&amp;"")</f>
        <v>CONGO, DEMOCRATIC REPUBLIC OF THE</v>
      </c>
      <c r="F18" s="150" t="str">
        <f ca="1">IF(ISERROR($V18),"",OFFSET('Smelter Look-up'!$E$4,$V18-4,0))</f>
        <v>CID003261</v>
      </c>
      <c r="G18" s="150" t="str">
        <f ca="1">IF(C18=$X$4,"Enter smelter details",IF(ISERROR($V18),"",OFFSET('Smelter Look-up'!$F$4,$V18-4,0)))</f>
        <v>RMI</v>
      </c>
      <c r="H18" s="206">
        <f ca="1">IF(ISERROR($V18),"",OFFSET('Smelter Look-up'!$G$4,$V18-4,0))</f>
        <v>0</v>
      </c>
      <c r="I18" s="207" t="str">
        <f ca="1">IF(ISERROR($V18),"",OFFSET('Smelter Look-up'!$H$4,$V18-4,0))</f>
        <v>Kolwezi</v>
      </c>
      <c r="J18" s="207" t="str">
        <f ca="1">IF(ISERROR($V18),"",OFFSET('Smelter Look-up'!$I$4,$V18-4,0))</f>
        <v>Lualaba</v>
      </c>
      <c r="K18" s="151"/>
      <c r="L18" s="151"/>
      <c r="M18" s="151"/>
      <c r="N18" s="151"/>
      <c r="O18" s="151"/>
      <c r="P18" s="209"/>
      <c r="Q18" s="152"/>
      <c r="R18" s="150" t="str">
        <f ca="1">IF(ISERROR($V18),"",OFFSET('Smelter Look-up'!$C$4,$V18-4,0)&amp;"")</f>
        <v>Kamoto Copper Company</v>
      </c>
      <c r="S18" s="156" t="str">
        <f t="shared" ca="1" si="0"/>
        <v>CD</v>
      </c>
      <c r="T18" s="156" t="str">
        <f ca="1">IF(B18="","",IF(ISERROR(MATCH($J18,SorP!$B$1:$B$6226,0)),"",INDIRECT("'SorP'!$A$"&amp;MATCH($S18&amp;$J18,SorP!C:C,0))))</f>
        <v>CD-LU</v>
      </c>
      <c r="U18" s="169"/>
      <c r="V18" s="170">
        <f ca="1">IF(C18="",NA(),MATCH($B18&amp;$C18,'Smelter Look-up'!$J:$J,0))</f>
        <v>64</v>
      </c>
      <c r="X18" s="171">
        <f t="shared" ca="1" si="1"/>
        <v>0</v>
      </c>
      <c r="AB18" s="171" t="str">
        <f t="shared" ca="1" si="2"/>
        <v>CobaltKamoto Copper Company</v>
      </c>
    </row>
    <row r="19" spans="1:28" s="171" customFormat="1" ht="27" customHeight="1" thickBot="1">
      <c r="A19" s="315" t="s">
        <v>67</v>
      </c>
      <c r="B19" s="150" t="str">
        <f ca="1">IF(LEN(A19)=0,"",INDEX('Smelter Look-up'!$A:$A,MATCH($A19,'Smelter Look-up'!$E:$E,0)))</f>
        <v>Cobalt</v>
      </c>
      <c r="C19" s="153" t="str">
        <f ca="1">IF(LEN(A19)=0,"",INDEX('Smelter Look-up'!$C:$C,MATCH($A19,'Smelter Look-up'!$E:$E,0)))</f>
        <v>Chemaf Etoile</v>
      </c>
      <c r="D19" s="150"/>
      <c r="E19" s="150" t="str">
        <f ca="1">IF(ISERROR($V19),"",OFFSET('Smelter Look-up'!$D$4,$V19-4,0)&amp;"")</f>
        <v>CONGO, DEMOCRATIC REPUBLIC OF THE</v>
      </c>
      <c r="F19" s="150" t="str">
        <f ca="1">IF(ISERROR($V19),"",OFFSET('Smelter Look-up'!$E$4,$V19-4,0))</f>
        <v>CID003264</v>
      </c>
      <c r="G19" s="150" t="str">
        <f ca="1">IF(C19=$X$4,"Enter smelter details",IF(ISERROR($V19),"",OFFSET('Smelter Look-up'!$F$4,$V19-4,0)))</f>
        <v>RMI</v>
      </c>
      <c r="H19" s="206">
        <f ca="1">IF(ISERROR($V19),"",OFFSET('Smelter Look-up'!$G$4,$V19-4,0))</f>
        <v>0</v>
      </c>
      <c r="I19" s="207" t="str">
        <f ca="1">IF(ISERROR($V19),"",OFFSET('Smelter Look-up'!$H$4,$V19-4,0))</f>
        <v>Lubumbashi</v>
      </c>
      <c r="J19" s="207" t="str">
        <f ca="1">IF(ISERROR($V19),"",OFFSET('Smelter Look-up'!$I$4,$V19-4,0))</f>
        <v>Haut-Katanga</v>
      </c>
      <c r="K19" s="151"/>
      <c r="L19" s="151"/>
      <c r="M19" s="151"/>
      <c r="N19" s="151"/>
      <c r="O19" s="151"/>
      <c r="P19" s="209"/>
      <c r="Q19" s="152"/>
      <c r="R19" s="150" t="str">
        <f ca="1">IF(ISERROR($V19),"",OFFSET('Smelter Look-up'!$C$4,$V19-4,0)&amp;"")</f>
        <v>Chemaf Etoile</v>
      </c>
      <c r="S19" s="156" t="str">
        <f t="shared" ca="1" si="0"/>
        <v>CD</v>
      </c>
      <c r="T19" s="156" t="str">
        <f ca="1">IF(B19="","",IF(ISERROR(MATCH($J19,SorP!$B$1:$B$6226,0)),"",INDIRECT("'SorP'!$A$"&amp;MATCH($S19&amp;$J19,SorP!C:C,0))))</f>
        <v>CD-HK</v>
      </c>
      <c r="U19" s="169"/>
      <c r="V19" s="170">
        <f ca="1">IF(C19="",NA(),MATCH($B19&amp;$C19,'Smelter Look-up'!$J:$J,0))</f>
        <v>8</v>
      </c>
      <c r="X19" s="171">
        <f t="shared" ca="1" si="1"/>
        <v>0</v>
      </c>
      <c r="AB19" s="171" t="str">
        <f t="shared" ca="1" si="2"/>
        <v>CobaltChemaf Etoile</v>
      </c>
    </row>
    <row r="20" spans="1:28" s="171" customFormat="1" ht="27" customHeight="1" thickBot="1">
      <c r="A20" s="315" t="s">
        <v>279</v>
      </c>
      <c r="B20" s="150" t="str">
        <f ca="1">IF(LEN(A20)=0,"",INDEX('Smelter Look-up'!$A:$A,MATCH($A20,'Smelter Look-up'!$E:$E,0)))</f>
        <v>Cobalt</v>
      </c>
      <c r="C20" s="153" t="str">
        <f ca="1">IF(LEN(A20)=0,"",INDEX('Smelter Look-up'!$C:$C,MATCH($A20,'Smelter Look-up'!$E:$E,0)))</f>
        <v>Societe pour le Traitment du Terril de Lubumbashi (STL)</v>
      </c>
      <c r="D20" s="150"/>
      <c r="E20" s="150" t="str">
        <f ca="1">IF(ISERROR($V20),"",OFFSET('Smelter Look-up'!$D$4,$V20-4,0)&amp;"")</f>
        <v>CONGO, DEMOCRATIC REPUBLIC OF THE</v>
      </c>
      <c r="F20" s="150" t="str">
        <f ca="1">IF(ISERROR($V20),"",OFFSET('Smelter Look-up'!$E$4,$V20-4,0))</f>
        <v>CID003266</v>
      </c>
      <c r="G20" s="150" t="str">
        <f ca="1">IF(C20=$X$4,"Enter smelter details",IF(ISERROR($V20),"",OFFSET('Smelter Look-up'!$F$4,$V20-4,0)))</f>
        <v>RMI</v>
      </c>
      <c r="H20" s="206">
        <f ca="1">IF(ISERROR($V20),"",OFFSET('Smelter Look-up'!$G$4,$V20-4,0))</f>
        <v>0</v>
      </c>
      <c r="I20" s="207" t="str">
        <f ca="1">IF(ISERROR($V20),"",OFFSET('Smelter Look-up'!$H$4,$V20-4,0))</f>
        <v>Lubumbashi</v>
      </c>
      <c r="J20" s="207" t="str">
        <f ca="1">IF(ISERROR($V20),"",OFFSET('Smelter Look-up'!$I$4,$V20-4,0))</f>
        <v>Haut-Katanga</v>
      </c>
      <c r="K20" s="151"/>
      <c r="L20" s="151"/>
      <c r="M20" s="151"/>
      <c r="N20" s="151"/>
      <c r="O20" s="151"/>
      <c r="P20" s="209"/>
      <c r="Q20" s="152"/>
      <c r="R20" s="150" t="str">
        <f ca="1">IF(ISERROR($V20),"",OFFSET('Smelter Look-up'!$C$4,$V20-4,0)&amp;"")</f>
        <v>Societe pour le Traitment du Terril de Lubumbashi (STL)</v>
      </c>
      <c r="S20" s="156" t="str">
        <f t="shared" ca="1" si="0"/>
        <v>CD</v>
      </c>
      <c r="T20" s="156" t="str">
        <f ca="1">IF(B20="","",IF(ISERROR(MATCH($J20,SorP!$B$1:$B$6226,0)),"",INDIRECT("'SorP'!$A$"&amp;MATCH($S20&amp;$J20,SorP!C:C,0))))</f>
        <v>CD-HK</v>
      </c>
      <c r="U20" s="169"/>
      <c r="V20" s="170">
        <f ca="1">IF(C20="",NA(),MATCH($B20&amp;$C20,'Smelter Look-up'!$J:$J,0))</f>
        <v>128</v>
      </c>
      <c r="X20" s="171">
        <f t="shared" ca="1" si="1"/>
        <v>0</v>
      </c>
      <c r="AB20" s="171" t="str">
        <f t="shared" ca="1" si="2"/>
        <v>CobaltSociete pour le Traitment du Terril de Lubumbashi (STL)</v>
      </c>
    </row>
    <row r="21" spans="1:28" s="171" customFormat="1" ht="27" customHeight="1" thickBot="1">
      <c r="A21" s="315" t="s">
        <v>189</v>
      </c>
      <c r="B21" s="150" t="str">
        <f ca="1">IF(LEN(A21)=0,"",INDEX('Smelter Look-up'!$A:$A,MATCH($A21,'Smelter Look-up'!$E:$E,0)))</f>
        <v>Cobalt</v>
      </c>
      <c r="C21" s="153" t="str">
        <f ca="1">IF(LEN(A21)=0,"",INDEX('Smelter Look-up'!$C:$C,MATCH($A21,'Smelter Look-up'!$E:$E,0)))</f>
        <v>La Compagnie de Traitement des Rejets de Kingamyambo S.A. (Metalkol S.A.)</v>
      </c>
      <c r="D21" s="150"/>
      <c r="E21" s="150" t="str">
        <f ca="1">IF(ISERROR($V21),"",OFFSET('Smelter Look-up'!$D$4,$V21-4,0)&amp;"")</f>
        <v>CONGO, DEMOCRATIC REPUBLIC OF THE</v>
      </c>
      <c r="F21" s="150" t="str">
        <f ca="1">IF(ISERROR($V21),"",OFFSET('Smelter Look-up'!$E$4,$V21-4,0))</f>
        <v>CID003275</v>
      </c>
      <c r="G21" s="150" t="str">
        <f ca="1">IF(C21=$X$4,"Enter smelter details",IF(ISERROR($V21),"",OFFSET('Smelter Look-up'!$F$4,$V21-4,0)))</f>
        <v>RMI</v>
      </c>
      <c r="H21" s="206">
        <f ca="1">IF(ISERROR($V21),"",OFFSET('Smelter Look-up'!$G$4,$V21-4,0))</f>
        <v>0</v>
      </c>
      <c r="I21" s="207" t="str">
        <f ca="1">IF(ISERROR($V21),"",OFFSET('Smelter Look-up'!$H$4,$V21-4,0))</f>
        <v>Lubumbashi</v>
      </c>
      <c r="J21" s="207" t="str">
        <f ca="1">IF(ISERROR($V21),"",OFFSET('Smelter Look-up'!$I$4,$V21-4,0))</f>
        <v>Haut-Katanga</v>
      </c>
      <c r="K21" s="151"/>
      <c r="L21" s="151"/>
      <c r="M21" s="151"/>
      <c r="N21" s="151"/>
      <c r="O21" s="151"/>
      <c r="P21" s="209"/>
      <c r="Q21" s="152"/>
      <c r="R21" s="150" t="str">
        <f ca="1">IF(ISERROR($V21),"",OFFSET('Smelter Look-up'!$C$4,$V21-4,0)&amp;"")</f>
        <v>La Compagnie de Traitement des Rejets de Kingamyambo S.A. (Metalkol S.A.)</v>
      </c>
      <c r="S21" s="156" t="str">
        <f t="shared" ca="1" si="0"/>
        <v>CD</v>
      </c>
      <c r="T21" s="156" t="str">
        <f ca="1">IF(B21="","",IF(ISERROR(MATCH($J21,SorP!$B$1:$B$6226,0)),"",INDIRECT("'SorP'!$A$"&amp;MATCH($S21&amp;$J21,SorP!C:C,0))))</f>
        <v>CD-HK</v>
      </c>
      <c r="U21" s="169"/>
      <c r="V21" s="170">
        <f ca="1">IF(C21="",NA(),MATCH($B21&amp;$C21,'Smelter Look-up'!$J:$J,0))</f>
        <v>70</v>
      </c>
      <c r="X21" s="171">
        <f t="shared" ca="1" si="1"/>
        <v>0</v>
      </c>
      <c r="AB21" s="171" t="str">
        <f t="shared" ca="1" si="2"/>
        <v>CobaltLa Compagnie de Traitement des Rejets de Kingamyambo S.A. (Metalkol S.A.)</v>
      </c>
    </row>
    <row r="22" spans="1:28" s="171" customFormat="1" ht="27" customHeight="1" thickBot="1">
      <c r="A22" s="315" t="s">
        <v>250</v>
      </c>
      <c r="B22" s="150" t="str">
        <f ca="1">IF(LEN(A22)=0,"",INDEX('Smelter Look-up'!$A:$A,MATCH($A22,'Smelter Look-up'!$E:$E,0)))</f>
        <v>Cobalt</v>
      </c>
      <c r="C22" s="153" t="str">
        <f ca="1">IF(LEN(A22)=0,"",INDEX('Smelter Look-up'!$C:$C,MATCH($A22,'Smelter Look-up'!$E:$E,0)))</f>
        <v>Niihama Nickel Refinery, Sumitomo Metal Mining</v>
      </c>
      <c r="D22" s="150"/>
      <c r="E22" s="150" t="str">
        <f ca="1">IF(ISERROR($V22),"",OFFSET('Smelter Look-up'!$D$4,$V22-4,0)&amp;"")</f>
        <v>JAPAN</v>
      </c>
      <c r="F22" s="150" t="str">
        <f ca="1">IF(ISERROR($V22),"",OFFSET('Smelter Look-up'!$E$4,$V22-4,0))</f>
        <v>CID003278</v>
      </c>
      <c r="G22" s="150" t="str">
        <f ca="1">IF(C22=$X$4,"Enter smelter details",IF(ISERROR($V22),"",OFFSET('Smelter Look-up'!$F$4,$V22-4,0)))</f>
        <v>RMI</v>
      </c>
      <c r="H22" s="206">
        <f ca="1">IF(ISERROR($V22),"",OFFSET('Smelter Look-up'!$G$4,$V22-4,0))</f>
        <v>0</v>
      </c>
      <c r="I22" s="207" t="str">
        <f ca="1">IF(ISERROR($V22),"",OFFSET('Smelter Look-up'!$H$4,$V22-4,0))</f>
        <v>Niihama</v>
      </c>
      <c r="J22" s="207" t="str">
        <f ca="1">IF(ISERROR($V22),"",OFFSET('Smelter Look-up'!$I$4,$V22-4,0))</f>
        <v>Ehime</v>
      </c>
      <c r="K22" s="151"/>
      <c r="L22" s="151"/>
      <c r="M22" s="151"/>
      <c r="N22" s="151"/>
      <c r="O22" s="151"/>
      <c r="P22" s="209"/>
      <c r="Q22" s="152"/>
      <c r="R22" s="150" t="str">
        <f ca="1">IF(ISERROR($V22),"",OFFSET('Smelter Look-up'!$C$4,$V22-4,0)&amp;"")</f>
        <v>Niihama Nickel Refinery, Sumitomo Metal Mining</v>
      </c>
      <c r="S22" s="156" t="str">
        <f t="shared" ca="1" si="0"/>
        <v>JP</v>
      </c>
      <c r="T22" s="156" t="str">
        <f ca="1">IF(B22="","",IF(ISERROR(MATCH($J22,SorP!$B$1:$B$6226,0)),"",INDIRECT("'SorP'!$A$"&amp;MATCH($S22&amp;$J22,SorP!C:C,0))))</f>
        <v>JP-38</v>
      </c>
      <c r="U22" s="169"/>
      <c r="V22" s="170">
        <f ca="1">IF(C22="",NA(),MATCH($B22&amp;$C22,'Smelter Look-up'!$J:$J,0))</f>
        <v>108</v>
      </c>
      <c r="X22" s="171">
        <f t="shared" ca="1" si="1"/>
        <v>0</v>
      </c>
      <c r="AB22" s="171" t="str">
        <f t="shared" ca="1" si="2"/>
        <v>CobaltNiihama Nickel Refinery, Sumitomo Metal Mining</v>
      </c>
    </row>
    <row r="23" spans="1:28" s="171" customFormat="1" ht="26.25" customHeight="1" thickBot="1">
      <c r="A23" s="315" t="s">
        <v>147</v>
      </c>
      <c r="B23" s="150" t="str">
        <f ca="1">IF(LEN(A23)=0,"",INDEX('Smelter Look-up'!$A:$A,MATCH($A23,'Smelter Look-up'!$E:$E,0)))</f>
        <v>Cobalt</v>
      </c>
      <c r="C23" s="153" t="str">
        <f ca="1">IF(LEN(A23)=0,"",INDEX('Smelter Look-up'!$C:$C,MATCH($A23,'Smelter Look-up'!$E:$E,0)))</f>
        <v>Hunan Brunp Recycling Technology Co., Ltd.</v>
      </c>
      <c r="D23" s="150"/>
      <c r="E23" s="150" t="str">
        <f ca="1">IF(ISERROR($V23),"",OFFSET('Smelter Look-up'!$D$4,$V23-4,0)&amp;"")</f>
        <v>CHINA</v>
      </c>
      <c r="F23" s="150" t="str">
        <f ca="1">IF(ISERROR($V23),"",OFFSET('Smelter Look-up'!$E$4,$V23-4,0))</f>
        <v>CID003219</v>
      </c>
      <c r="G23" s="150" t="str">
        <f ca="1">IF(C23=$X$4,"Enter smelter details",IF(ISERROR($V23),"",OFFSET('Smelter Look-up'!$F$4,$V23-4,0)))</f>
        <v>RMI</v>
      </c>
      <c r="H23" s="206">
        <f ca="1">IF(ISERROR($V23),"",OFFSET('Smelter Look-up'!$G$4,$V23-4,0))</f>
        <v>0</v>
      </c>
      <c r="I23" s="207" t="str">
        <f ca="1">IF(ISERROR($V23),"",OFFSET('Smelter Look-up'!$H$4,$V23-4,0))</f>
        <v>Changsha</v>
      </c>
      <c r="J23" s="207" t="str">
        <f ca="1">IF(ISERROR($V23),"",OFFSET('Smelter Look-up'!$I$4,$V23-4,0))</f>
        <v>Hunan Sheng</v>
      </c>
      <c r="K23" s="151"/>
      <c r="L23" s="151"/>
      <c r="M23" s="151"/>
      <c r="N23" s="151"/>
      <c r="O23" s="151"/>
      <c r="P23" s="209"/>
      <c r="Q23" s="152"/>
      <c r="R23" s="150" t="str">
        <f ca="1">IF(ISERROR($V23),"",OFFSET('Smelter Look-up'!$C$4,$V23-4,0)&amp;"")</f>
        <v>Hunan Brunp Recycling Technology Co., Ltd.</v>
      </c>
      <c r="S23" s="156" t="str">
        <f t="shared" ca="1" si="0"/>
        <v>CN</v>
      </c>
      <c r="T23" s="156" t="str">
        <f ca="1">IF(B23="","",IF(ISERROR(MATCH($J23,SorP!$B$1:$B$6226,0)),"",INDIRECT("'SorP'!$A$"&amp;MATCH($S23&amp;$J23,SorP!C:C,0))))</f>
        <v>CN-HN</v>
      </c>
      <c r="U23" s="169"/>
      <c r="V23" s="170">
        <f ca="1">IF(C23="",NA(),MATCH($B23&amp;$C23,'Smelter Look-up'!$J:$J,0))</f>
        <v>41</v>
      </c>
      <c r="X23" s="171">
        <f t="shared" ca="1" si="1"/>
        <v>0</v>
      </c>
      <c r="AB23" s="171" t="str">
        <f t="shared" ca="1" si="2"/>
        <v>CobaltHunan Brunp Recycling Technology Co., Ltd.</v>
      </c>
    </row>
    <row r="24" spans="1:28" s="171" customFormat="1" ht="27" customHeight="1" thickBot="1">
      <c r="A24" s="315" t="s">
        <v>243</v>
      </c>
      <c r="B24" s="150" t="str">
        <f ca="1">IF(LEN(A24)=0,"",INDEX('Smelter Look-up'!$A:$A,MATCH($A24,'Smelter Look-up'!$E:$E,0)))</f>
        <v>Cobalt</v>
      </c>
      <c r="C24" s="153" t="str">
        <f ca="1">IF(LEN(A24)=0,"",INDEX('Smelter Look-up'!$C:$C,MATCH($A24,'Smelter Look-up'!$E:$E,0)))</f>
        <v>Nantong Xinwei Nickel Cobalt Technology Development Co., Ltd.</v>
      </c>
      <c r="D24" s="150"/>
      <c r="E24" s="150" t="str">
        <f ca="1">IF(ISERROR($V24),"",OFFSET('Smelter Look-up'!$D$4,$V24-4,0)&amp;"")</f>
        <v>CHINA</v>
      </c>
      <c r="F24" s="150" t="str">
        <f ca="1">IF(ISERROR($V24),"",OFFSET('Smelter Look-up'!$E$4,$V24-4,0))</f>
        <v>CID003221</v>
      </c>
      <c r="G24" s="150" t="str">
        <f ca="1">IF(C24=$X$4,"Enter smelter details",IF(ISERROR($V24),"",OFFSET('Smelter Look-up'!$F$4,$V24-4,0)))</f>
        <v>RMI</v>
      </c>
      <c r="H24" s="206">
        <f ca="1">IF(ISERROR($V24),"",OFFSET('Smelter Look-up'!$G$4,$V24-4,0))</f>
        <v>0</v>
      </c>
      <c r="I24" s="207" t="str">
        <f ca="1">IF(ISERROR($V24),"",OFFSET('Smelter Look-up'!$H$4,$V24-4,0))</f>
        <v>Haimei</v>
      </c>
      <c r="J24" s="207" t="str">
        <f ca="1">IF(ISERROR($V24),"",OFFSET('Smelter Look-up'!$I$4,$V24-4,0))</f>
        <v>Jiangsu Sheng</v>
      </c>
      <c r="K24" s="151"/>
      <c r="L24" s="151"/>
      <c r="M24" s="151"/>
      <c r="N24" s="151"/>
      <c r="O24" s="151"/>
      <c r="P24" s="209"/>
      <c r="Q24" s="152"/>
      <c r="R24" s="150" t="str">
        <f ca="1">IF(ISERROR($V24),"",OFFSET('Smelter Look-up'!$C$4,$V24-4,0)&amp;"")</f>
        <v>Nantong Xinwei Nickel Cobalt Technology Development Co., Ltd.</v>
      </c>
      <c r="S24" s="156" t="str">
        <f t="shared" ca="1" si="0"/>
        <v>CN</v>
      </c>
      <c r="T24" s="156" t="str">
        <f ca="1">IF(B24="","",IF(ISERROR(MATCH($J24,SorP!$B$1:$B$6226,0)),"",INDIRECT("'SorP'!$A$"&amp;MATCH($S24&amp;$J24,SorP!C:C,0))))</f>
        <v>CN-JS</v>
      </c>
      <c r="U24" s="169"/>
      <c r="V24" s="170">
        <f ca="1">IF(C24="",NA(),MATCH($B24&amp;$C24,'Smelter Look-up'!$J:$J,0))</f>
        <v>103</v>
      </c>
      <c r="X24" s="171">
        <f t="shared" ca="1" si="1"/>
        <v>0</v>
      </c>
      <c r="AB24" s="171" t="str">
        <f t="shared" ca="1" si="2"/>
        <v>CobaltNantong Xinwei Nickel Cobalt Technology Development Co., Ltd.</v>
      </c>
    </row>
    <row r="25" spans="1:28" s="171" customFormat="1" ht="26.25" customHeight="1" thickBot="1">
      <c r="A25" s="315" t="s">
        <v>19202</v>
      </c>
      <c r="B25" s="150" t="s">
        <v>43</v>
      </c>
      <c r="C25" s="153" t="e">
        <f ca="1">IF(LEN(A25)=0,"",INDEX('Smelter Look-up'!$C:$C,MATCH($A25,'Smelter Look-up'!$E:$E,0)))</f>
        <v>#N/A</v>
      </c>
      <c r="D25" s="150"/>
      <c r="E25" s="150" t="str">
        <f ca="1">IF(ISERROR($V25),"",OFFSET('Smelter Look-up'!$D$4,$V25-4,0)&amp;"")</f>
        <v/>
      </c>
      <c r="F25" s="150" t="str">
        <f ca="1">IF(ISERROR($V25),"",OFFSET('Smelter Look-up'!$E$4,$V25-4,0))</f>
        <v/>
      </c>
      <c r="G25" s="150" t="e">
        <f ca="1">IF(C25=$X$4,"Enter smelter details",IF(ISERROR($V25),"",OFFSET('Smelter Look-up'!$F$4,$V25-4,0)))</f>
        <v>#N/A</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Unknown</v>
      </c>
      <c r="T25" s="156" t="str">
        <f ca="1">IF(B25="","",IF(ISERROR(MATCH($J25,SorP!$B$1:$B$6226,0)),"",INDIRECT("'SorP'!$A$"&amp;MATCH($S25&amp;$J25,SorP!C:C,0))))</f>
        <v/>
      </c>
      <c r="U25" s="169"/>
      <c r="V25" s="170" t="e">
        <f ca="1">IF(C25="",NA(),MATCH($B25&amp;$C25,'Smelter Look-up'!$J:$J,0))</f>
        <v>#N/A</v>
      </c>
      <c r="X25" s="171" t="e">
        <f t="shared" ca="1" si="1"/>
        <v>#N/A</v>
      </c>
      <c r="AB25" s="171" t="e">
        <f t="shared" ca="1" si="2"/>
        <v>#N/A</v>
      </c>
    </row>
    <row r="26" spans="1:28" s="171" customFormat="1" ht="27" customHeight="1" thickBot="1">
      <c r="A26" s="315" t="s">
        <v>102</v>
      </c>
      <c r="B26" s="150" t="str">
        <f ca="1">IF(LEN(A26)=0,"",INDEX('Smelter Look-up'!$A:$A,MATCH($A26,'Smelter Look-up'!$E:$E,0)))</f>
        <v>Cobalt</v>
      </c>
      <c r="C26" s="153" t="str">
        <f ca="1">IF(LEN(A26)=0,"",INDEX('Smelter Look-up'!$C:$C,MATCH($A26,'Smelter Look-up'!$E:$E,0)))</f>
        <v>Fort Saskatchewan Metals Facility</v>
      </c>
      <c r="D26" s="150"/>
      <c r="E26" s="150" t="str">
        <f ca="1">IF(ISERROR($V26),"",OFFSET('Smelter Look-up'!$D$4,$V26-4,0)&amp;"")</f>
        <v>CANADA</v>
      </c>
      <c r="F26" s="150" t="str">
        <f ca="1">IF(ISERROR($V26),"",OFFSET('Smelter Look-up'!$E$4,$V26-4,0))</f>
        <v>CID003242</v>
      </c>
      <c r="G26" s="150" t="str">
        <f ca="1">IF(C26=$X$4,"Enter smelter details",IF(ISERROR($V26),"",OFFSET('Smelter Look-up'!$F$4,$V26-4,0)))</f>
        <v>RMI</v>
      </c>
      <c r="H26" s="206">
        <f ca="1">IF(ISERROR($V26),"",OFFSET('Smelter Look-up'!$G$4,$V26-4,0))</f>
        <v>0</v>
      </c>
      <c r="I26" s="207" t="str">
        <f ca="1">IF(ISERROR($V26),"",OFFSET('Smelter Look-up'!$H$4,$V26-4,0))</f>
        <v>Toronto</v>
      </c>
      <c r="J26" s="207" t="str">
        <f ca="1">IF(ISERROR($V26),"",OFFSET('Smelter Look-up'!$I$4,$V26-4,0))</f>
        <v>Ontario</v>
      </c>
      <c r="K26" s="151"/>
      <c r="L26" s="151"/>
      <c r="M26" s="151"/>
      <c r="N26" s="151"/>
      <c r="O26" s="151"/>
      <c r="P26" s="209"/>
      <c r="Q26" s="152"/>
      <c r="R26" s="150" t="str">
        <f ca="1">IF(ISERROR($V26),"",OFFSET('Smelter Look-up'!$C$4,$V26-4,0)&amp;"")</f>
        <v>Fort Saskatchewan Metals Facility</v>
      </c>
      <c r="S26" s="156" t="str">
        <f t="shared" ca="1" si="0"/>
        <v>CA</v>
      </c>
      <c r="T26" s="156" t="str">
        <f ca="1">IF(B26="","",IF(ISERROR(MATCH($J26,SorP!$B$1:$B$6226,0)),"",INDIRECT("'SorP'!$A$"&amp;MATCH($S26&amp;$J26,SorP!C:C,0))))</f>
        <v>CA-ON</v>
      </c>
      <c r="U26" s="169"/>
      <c r="V26" s="170">
        <f ca="1">IF(C26="",NA(),MATCH($B26&amp;$C26,'Smelter Look-up'!$J:$J,0))</f>
        <v>23</v>
      </c>
      <c r="X26" s="171">
        <f t="shared" ca="1" si="1"/>
        <v>0</v>
      </c>
      <c r="AB26" s="171" t="str">
        <f t="shared" ca="1" si="2"/>
        <v>CobaltFort Saskatchewan Metals Facility</v>
      </c>
    </row>
    <row r="27" spans="1:28" s="171" customFormat="1" ht="27" customHeight="1" thickBot="1">
      <c r="A27" s="315" t="s">
        <v>239</v>
      </c>
      <c r="B27" s="150" t="str">
        <f ca="1">IF(LEN(A27)=0,"",INDEX('Smelter Look-up'!$A:$A,MATCH($A27,'Smelter Look-up'!$E:$E,0)))</f>
        <v>Cobalt</v>
      </c>
      <c r="C27" s="153" t="str">
        <f ca="1">IF(LEN(A27)=0,"",INDEX('Smelter Look-up'!$C:$C,MATCH($A27,'Smelter Look-up'!$E:$E,0)))</f>
        <v>Nanjing Hanrui Cobalt</v>
      </c>
      <c r="D27" s="150"/>
      <c r="E27" s="150" t="str">
        <f ca="1">IF(ISERROR($V27),"",OFFSET('Smelter Look-up'!$D$4,$V27-4,0)&amp;"")</f>
        <v>CHINA</v>
      </c>
      <c r="F27" s="150" t="str">
        <f ca="1">IF(ISERROR($V27),"",OFFSET('Smelter Look-up'!$E$4,$V27-4,0))</f>
        <v>CID003252</v>
      </c>
      <c r="G27" s="150" t="str">
        <f ca="1">IF(C27=$X$4,"Enter smelter details",IF(ISERROR($V27),"",OFFSET('Smelter Look-up'!$F$4,$V27-4,0)))</f>
        <v>RMI</v>
      </c>
      <c r="H27" s="206">
        <f ca="1">IF(ISERROR($V27),"",OFFSET('Smelter Look-up'!$G$4,$V27-4,0))</f>
        <v>0</v>
      </c>
      <c r="I27" s="207" t="str">
        <f ca="1">IF(ISERROR($V27),"",OFFSET('Smelter Look-up'!$H$4,$V27-4,0))</f>
        <v>Nanjing</v>
      </c>
      <c r="J27" s="207" t="str">
        <f ca="1">IF(ISERROR($V27),"",OFFSET('Smelter Look-up'!$I$4,$V27-4,0))</f>
        <v>Jiangsu Sheng</v>
      </c>
      <c r="K27" s="151"/>
      <c r="L27" s="151"/>
      <c r="M27" s="151"/>
      <c r="N27" s="151"/>
      <c r="O27" s="151"/>
      <c r="P27" s="209"/>
      <c r="Q27" s="152"/>
      <c r="R27" s="150" t="str">
        <f ca="1">IF(ISERROR($V27),"",OFFSET('Smelter Look-up'!$C$4,$V27-4,0)&amp;"")</f>
        <v>Nanjing Hanrui Cobalt</v>
      </c>
      <c r="S27" s="156" t="str">
        <f t="shared" ca="1" si="0"/>
        <v>CN</v>
      </c>
      <c r="T27" s="156" t="str">
        <f ca="1">IF(B27="","",IF(ISERROR(MATCH($J27,SorP!$B$1:$B$6226,0)),"",INDIRECT("'SorP'!$A$"&amp;MATCH($S27&amp;$J27,SorP!C:C,0))))</f>
        <v>CN-JS</v>
      </c>
      <c r="U27" s="169"/>
      <c r="V27" s="170">
        <f ca="1">IF(C27="",NA(),MATCH($B27&amp;$C27,'Smelter Look-up'!$J:$J,0))</f>
        <v>101</v>
      </c>
      <c r="X27" s="171">
        <f t="shared" ca="1" si="1"/>
        <v>0</v>
      </c>
      <c r="AB27" s="171" t="str">
        <f t="shared" ca="1" si="2"/>
        <v>CobaltNanjing Hanrui Cobalt</v>
      </c>
    </row>
    <row r="28" spans="1:28" s="171" customFormat="1" ht="27" customHeight="1" thickBot="1">
      <c r="A28" s="316" t="s">
        <v>231</v>
      </c>
      <c r="B28" s="150" t="str">
        <f ca="1">IF(LEN(A28)=0,"",INDEX('Smelter Look-up'!$A:$A,MATCH($A28,'Smelter Look-up'!$E:$E,0)))</f>
        <v>Cobalt</v>
      </c>
      <c r="C28" s="153" t="str">
        <f ca="1">IF(LEN(A28)=0,"",INDEX('Smelter Look-up'!$C:$C,MATCH($A28,'Smelter Look-up'!$E:$E,0)))</f>
        <v>Mine de Bou-Azzer</v>
      </c>
      <c r="D28" s="150"/>
      <c r="E28" s="150" t="str">
        <f ca="1">IF(ISERROR($V28),"",OFFSET('Smelter Look-up'!$D$4,$V28-4,0)&amp;"")</f>
        <v>MOROCCO</v>
      </c>
      <c r="F28" s="150" t="str">
        <f ca="1">IF(ISERROR($V28),"",OFFSET('Smelter Look-up'!$E$4,$V28-4,0))</f>
        <v>CID003279</v>
      </c>
      <c r="G28" s="150" t="str">
        <f ca="1">IF(C28=$X$4,"Enter smelter details",IF(ISERROR($V28),"",OFFSET('Smelter Look-up'!$F$4,$V28-4,0)))</f>
        <v>RMI</v>
      </c>
      <c r="H28" s="206">
        <f ca="1">IF(ISERROR($V28),"",OFFSET('Smelter Look-up'!$G$4,$V28-4,0))</f>
        <v>0</v>
      </c>
      <c r="I28" s="207" t="str">
        <f ca="1">IF(ISERROR($V28),"",OFFSET('Smelter Look-up'!$H$4,$V28-4,0))</f>
        <v>Tazenakht</v>
      </c>
      <c r="J28" s="207" t="str">
        <f ca="1">IF(ISERROR($V28),"",OFFSET('Smelter Look-up'!$I$4,$V28-4,0))</f>
        <v>Drâa-Tafilalet</v>
      </c>
      <c r="K28" s="151"/>
      <c r="L28" s="151"/>
      <c r="M28" s="151"/>
      <c r="N28" s="151"/>
      <c r="O28" s="151"/>
      <c r="P28" s="209"/>
      <c r="Q28" s="152"/>
      <c r="R28" s="150" t="str">
        <f ca="1">IF(ISERROR($V28),"",OFFSET('Smelter Look-up'!$C$4,$V28-4,0)&amp;"")</f>
        <v>Mine de Bou-Azzer</v>
      </c>
      <c r="S28" s="156" t="str">
        <f t="shared" ca="1" si="0"/>
        <v>MA</v>
      </c>
      <c r="T28" s="156" t="str">
        <f ca="1">IF(B28="","",IF(ISERROR(MATCH($J28,SorP!$B$1:$B$6226,0)),"",INDIRECT("'SorP'!$A$"&amp;MATCH($S28&amp;$J28,SorP!C:C,0))))</f>
        <v>MA-08</v>
      </c>
      <c r="U28" s="169"/>
      <c r="V28" s="170">
        <f ca="1">IF(C28="",NA(),MATCH($B28&amp;$C28,'Smelter Look-up'!$J:$J,0))</f>
        <v>91</v>
      </c>
      <c r="X28" s="171">
        <f t="shared" ca="1" si="1"/>
        <v>0</v>
      </c>
      <c r="AB28" s="171" t="str">
        <f t="shared" ca="1" si="2"/>
        <v>CobaltMine de Bou-Azzer</v>
      </c>
    </row>
    <row r="29" spans="1:28" s="171" customFormat="1" ht="21" thickBot="1">
      <c r="A29" s="315" t="s">
        <v>78</v>
      </c>
      <c r="B29" s="150" t="str">
        <f ca="1">IF(LEN(A29)=0,"",INDEX('Smelter Look-up'!$A:$A,MATCH($A29,'Smelter Look-up'!$E:$E,0)))</f>
        <v>Cobalt</v>
      </c>
      <c r="C29" s="153" t="str">
        <f ca="1">IF(LEN(A29)=0,"",INDEX('Smelter Look-up'!$C:$C,MATCH($A29,'Smelter Look-up'!$E:$E,0)))</f>
        <v>Compagnie de Tifnout Tiranimine</v>
      </c>
      <c r="D29" s="150"/>
      <c r="E29" s="150" t="str">
        <f ca="1">IF(ISERROR($V29),"",OFFSET('Smelter Look-up'!$D$4,$V29-4,0)&amp;"")</f>
        <v>MOROCCO</v>
      </c>
      <c r="F29" s="150" t="str">
        <f ca="1">IF(ISERROR($V29),"",OFFSET('Smelter Look-up'!$E$4,$V29-4,0))</f>
        <v>CID003280</v>
      </c>
      <c r="G29" s="150" t="str">
        <f ca="1">IF(C29=$X$4,"Enter smelter details",IF(ISERROR($V29),"",OFFSET('Smelter Look-up'!$F$4,$V29-4,0)))</f>
        <v>RMI</v>
      </c>
      <c r="H29" s="206">
        <f ca="1">IF(ISERROR($V29),"",OFFSET('Smelter Look-up'!$G$4,$V29-4,0))</f>
        <v>0</v>
      </c>
      <c r="I29" s="207" t="str">
        <f ca="1">IF(ISERROR($V29),"",OFFSET('Smelter Look-up'!$H$4,$V29-4,0))</f>
        <v>Marrakech</v>
      </c>
      <c r="J29" s="207" t="str">
        <f ca="1">IF(ISERROR($V29),"",OFFSET('Smelter Look-up'!$I$4,$V29-4,0))</f>
        <v>Marrakech-Safi</v>
      </c>
      <c r="K29" s="151"/>
      <c r="L29" s="151"/>
      <c r="M29" s="151"/>
      <c r="N29" s="151"/>
      <c r="O29" s="151"/>
      <c r="P29" s="209"/>
      <c r="Q29" s="152"/>
      <c r="R29" s="150" t="str">
        <f ca="1">IF(ISERROR($V29),"",OFFSET('Smelter Look-up'!$C$4,$V29-4,0)&amp;"")</f>
        <v>Compagnie de Tifnout Tiranimine</v>
      </c>
      <c r="S29" s="156" t="str">
        <f t="shared" ca="1" si="0"/>
        <v>MA</v>
      </c>
      <c r="T29" s="156" t="str">
        <f ca="1">IF(B29="","",IF(ISERROR(MATCH($J29,SorP!$B$1:$B$6226,0)),"",INDIRECT("'SorP'!$A$"&amp;MATCH($S29&amp;$J29,SorP!C:C,0))))</f>
        <v>MA-07</v>
      </c>
      <c r="U29" s="169"/>
      <c r="V29" s="170">
        <f ca="1">IF(C29="",NA(),MATCH($B29&amp;$C29,'Smelter Look-up'!$J:$J,0))</f>
        <v>11</v>
      </c>
      <c r="X29" s="171">
        <f t="shared" ca="1" si="1"/>
        <v>0</v>
      </c>
      <c r="AB29" s="171" t="str">
        <f t="shared" ca="1" si="2"/>
        <v>CobaltCompagnie de Tifnout Tiranimine</v>
      </c>
    </row>
    <row r="30" spans="1:28" s="171" customFormat="1" ht="27" customHeight="1" thickBot="1">
      <c r="A30" s="315" t="s">
        <v>126</v>
      </c>
      <c r="B30" s="150" t="str">
        <f ca="1">IF(LEN(A30)=0,"",INDEX('Smelter Look-up'!$A:$A,MATCH($A30,'Smelter Look-up'!$E:$E,0)))</f>
        <v>Cobalt</v>
      </c>
      <c r="C30" s="153" t="str">
        <f ca="1">IF(LEN(A30)=0,"",INDEX('Smelter Look-up'!$C:$C,MATCH($A30,'Smelter Look-up'!$E:$E,0)))</f>
        <v>Guangdong Jiana Energy Technology Co., Ltd.</v>
      </c>
      <c r="D30" s="150"/>
      <c r="E30" s="150" t="str">
        <f ca="1">IF(ISERROR($V30),"",OFFSET('Smelter Look-up'!$D$4,$V30-4,0)&amp;"")</f>
        <v>CHINA</v>
      </c>
      <c r="F30" s="150" t="str">
        <f ca="1">IF(ISERROR($V30),"",OFFSET('Smelter Look-up'!$E$4,$V30-4,0))</f>
        <v>CID003291</v>
      </c>
      <c r="G30" s="150" t="str">
        <f ca="1">IF(C30=$X$4,"Enter smelter details",IF(ISERROR($V30),"",OFFSET('Smelter Look-up'!$F$4,$V30-4,0)))</f>
        <v>RMI</v>
      </c>
      <c r="H30" s="206">
        <f ca="1">IF(ISERROR($V30),"",OFFSET('Smelter Look-up'!$G$4,$V30-4,0))</f>
        <v>0</v>
      </c>
      <c r="I30" s="207" t="str">
        <f ca="1">IF(ISERROR($V30),"",OFFSET('Smelter Look-up'!$H$4,$V30-4,0))</f>
        <v>Guangzhou</v>
      </c>
      <c r="J30" s="207" t="str">
        <f ca="1">IF(ISERROR($V30),"",OFFSET('Smelter Look-up'!$I$4,$V30-4,0))</f>
        <v>Guangdong Sheng</v>
      </c>
      <c r="K30" s="151"/>
      <c r="L30" s="151"/>
      <c r="M30" s="151"/>
      <c r="N30" s="151"/>
      <c r="O30" s="151"/>
      <c r="P30" s="209"/>
      <c r="Q30" s="152"/>
      <c r="R30" s="150" t="str">
        <f ca="1">IF(ISERROR($V30),"",OFFSET('Smelter Look-up'!$C$4,$V30-4,0)&amp;"")</f>
        <v>Guangdong Jiana Energy Technology Co., Ltd.</v>
      </c>
      <c r="S30" s="156" t="str">
        <f t="shared" ca="1" si="0"/>
        <v>CN</v>
      </c>
      <c r="T30" s="156" t="str">
        <f ca="1">IF(B30="","",IF(ISERROR(MATCH($J30,SorP!$B$1:$B$6226,0)),"",INDIRECT("'SorP'!$A$"&amp;MATCH($S30&amp;$J30,SorP!C:C,0))))</f>
        <v>CN-GD</v>
      </c>
      <c r="U30" s="169"/>
      <c r="V30" s="170">
        <f ca="1">IF(C30="",NA(),MATCH($B30&amp;$C30,'Smelter Look-up'!$J:$J,0))</f>
        <v>33</v>
      </c>
      <c r="X30" s="171">
        <f t="shared" ca="1" si="1"/>
        <v>0</v>
      </c>
      <c r="AB30" s="171" t="str">
        <f t="shared" ca="1" si="2"/>
        <v>CobaltGuangdong Jiana Energy Technology Co., Ltd.</v>
      </c>
    </row>
    <row r="31" spans="1:28" s="171" customFormat="1" ht="21" thickBot="1">
      <c r="A31" s="315" t="s">
        <v>170</v>
      </c>
      <c r="B31" s="150" t="str">
        <f ca="1">IF(LEN(A31)=0,"",INDEX('Smelter Look-up'!$A:$A,MATCH($A31,'Smelter Look-up'!$E:$E,0)))</f>
        <v>Cobalt</v>
      </c>
      <c r="C31" s="153" t="str">
        <f ca="1">IF(LEN(A31)=0,"",INDEX('Smelter Look-up'!$C:$C,MATCH($A31,'Smelter Look-up'!$E:$E,0)))</f>
        <v>Jiangsu Xiongfeng Technology Co., Ltd.</v>
      </c>
      <c r="D31" s="150"/>
      <c r="E31" s="150" t="str">
        <f ca="1">IF(ISERROR($V31),"",OFFSET('Smelter Look-up'!$D$4,$V31-4,0)&amp;"")</f>
        <v>CHINA</v>
      </c>
      <c r="F31" s="150" t="str">
        <f ca="1">IF(ISERROR($V31),"",OFFSET('Smelter Look-up'!$E$4,$V31-4,0))</f>
        <v>CID003293</v>
      </c>
      <c r="G31" s="150" t="str">
        <f ca="1">IF(C31=$X$4,"Enter smelter details",IF(ISERROR($V31),"",OFFSET('Smelter Look-up'!$F$4,$V31-4,0)))</f>
        <v>RMI</v>
      </c>
      <c r="H31" s="206">
        <f ca="1">IF(ISERROR($V31),"",OFFSET('Smelter Look-up'!$G$4,$V31-4,0))</f>
        <v>0</v>
      </c>
      <c r="I31" s="207" t="str">
        <f ca="1">IF(ISERROR($V31),"",OFFSET('Smelter Look-up'!$H$4,$V31-4,0))</f>
        <v>Haimen</v>
      </c>
      <c r="J31" s="207" t="str">
        <f ca="1">IF(ISERROR($V31),"",OFFSET('Smelter Look-up'!$I$4,$V31-4,0))</f>
        <v>Jiangsu Sheng</v>
      </c>
      <c r="K31" s="151"/>
      <c r="L31" s="151"/>
      <c r="M31" s="151"/>
      <c r="N31" s="151"/>
      <c r="O31" s="151"/>
      <c r="P31" s="209"/>
      <c r="Q31" s="152"/>
      <c r="R31" s="150" t="str">
        <f ca="1">IF(ISERROR($V31),"",OFFSET('Smelter Look-up'!$C$4,$V31-4,0)&amp;"")</f>
        <v>Jiangsu Xiongfeng Technology Co., Ltd.</v>
      </c>
      <c r="S31" s="156" t="str">
        <f t="shared" ca="1" si="0"/>
        <v>CN</v>
      </c>
      <c r="T31" s="156" t="str">
        <f ca="1">IF(B31="","",IF(ISERROR(MATCH($J31,SorP!$B$1:$B$6226,0)),"",INDIRECT("'SorP'!$A$"&amp;MATCH($S31&amp;$J31,SorP!C:C,0))))</f>
        <v>CN-JS</v>
      </c>
      <c r="U31" s="169"/>
      <c r="V31" s="170">
        <f ca="1">IF(C31="",NA(),MATCH($B31&amp;$C31,'Smelter Look-up'!$J:$J,0))</f>
        <v>57</v>
      </c>
      <c r="X31" s="171">
        <f t="shared" ca="1" si="1"/>
        <v>0</v>
      </c>
      <c r="AB31" s="171" t="str">
        <f t="shared" ca="1" si="2"/>
        <v>CobaltJiangsu Xiongfeng Technology Co., Ltd.</v>
      </c>
    </row>
    <row r="32" spans="1:28" s="171" customFormat="1" ht="21" thickBot="1">
      <c r="A32" s="315" t="s">
        <v>282</v>
      </c>
      <c r="B32" s="150" t="str">
        <f ca="1">IF(LEN(A32)=0,"",INDEX('Smelter Look-up'!$A:$A,MATCH($A32,'Smelter Look-up'!$E:$E,0)))</f>
        <v>Cobalt</v>
      </c>
      <c r="C32" s="153" t="str">
        <f ca="1">IF(LEN(A32)=0,"",INDEX('Smelter Look-up'!$C:$C,MATCH($A32,'Smelter Look-up'!$E:$E,0)))</f>
        <v>SungEel HiTech Co., Ltd.</v>
      </c>
      <c r="D32" s="150"/>
      <c r="E32" s="150" t="str">
        <f ca="1">IF(ISERROR($V32),"",OFFSET('Smelter Look-up'!$D$4,$V32-4,0)&amp;"")</f>
        <v>KOREA, REPUBLIC OF</v>
      </c>
      <c r="F32" s="150" t="str">
        <f ca="1">IF(ISERROR($V32),"",OFFSET('Smelter Look-up'!$E$4,$V32-4,0))</f>
        <v>CID003338</v>
      </c>
      <c r="G32" s="150" t="str">
        <f ca="1">IF(C32=$X$4,"Enter smelter details",IF(ISERROR($V32),"",OFFSET('Smelter Look-up'!$F$4,$V32-4,0)))</f>
        <v>RMI</v>
      </c>
      <c r="H32" s="206">
        <f ca="1">IF(ISERROR($V32),"",OFFSET('Smelter Look-up'!$G$4,$V32-4,0))</f>
        <v>0</v>
      </c>
      <c r="I32" s="207" t="str">
        <f ca="1">IF(ISERROR($V32),"",OFFSET('Smelter Look-up'!$H$4,$V32-4,0))</f>
        <v>Gunsan-si</v>
      </c>
      <c r="J32" s="207" t="str">
        <f ca="1">IF(ISERROR($V32),"",OFFSET('Smelter Look-up'!$I$4,$V32-4,0))</f>
        <v>Jeollabuk-do</v>
      </c>
      <c r="K32" s="151"/>
      <c r="L32" s="151"/>
      <c r="M32" s="151"/>
      <c r="N32" s="151"/>
      <c r="O32" s="151"/>
      <c r="P32" s="209"/>
      <c r="Q32" s="152"/>
      <c r="R32" s="150" t="str">
        <f ca="1">IF(ISERROR($V32),"",OFFSET('Smelter Look-up'!$C$4,$V32-4,0)&amp;"")</f>
        <v>SungEel HiTech Co., Ltd.</v>
      </c>
      <c r="S32" s="156" t="str">
        <f t="shared" ca="1" si="0"/>
        <v>KR</v>
      </c>
      <c r="T32" s="156" t="str">
        <f ca="1">IF(B32="","",IF(ISERROR(MATCH($J32,SorP!$B$1:$B$6226,0)),"",INDIRECT("'SorP'!$A$"&amp;MATCH($S32&amp;$J32,SorP!C:C,0))))</f>
        <v>KR-45</v>
      </c>
      <c r="U32" s="169"/>
      <c r="V32" s="170">
        <f ca="1">IF(C32="",NA(),MATCH($B32&amp;$C32,'Smelter Look-up'!$J:$J,0))</f>
        <v>132</v>
      </c>
      <c r="X32" s="171">
        <f t="shared" ca="1" si="1"/>
        <v>0</v>
      </c>
      <c r="AB32" s="171" t="str">
        <f t="shared" ca="1" si="2"/>
        <v>CobaltSungEel HiTech Co., Ltd.</v>
      </c>
    </row>
    <row r="33" spans="1:28" s="171" customFormat="1" ht="21" thickBot="1">
      <c r="A33" s="315" t="s">
        <v>309</v>
      </c>
      <c r="B33" s="150" t="str">
        <f ca="1">IF(LEN(A33)=0,"",INDEX('Smelter Look-up'!$A:$A,MATCH($A33,'Smelter Look-up'!$E:$E,0)))</f>
        <v>Cobalt</v>
      </c>
      <c r="C33" s="153" t="str">
        <f ca="1">IF(LEN(A33)=0,"",INDEX('Smelter Look-up'!$C:$C,MATCH($A33,'Smelter Look-up'!$E:$E,0)))</f>
        <v>XTC New Energy Materials (Xiamen) LTD.</v>
      </c>
      <c r="D33" s="150"/>
      <c r="E33" s="150" t="str">
        <f ca="1">IF(ISERROR($V33),"",OFFSET('Smelter Look-up'!$D$4,$V33-4,0)&amp;"")</f>
        <v>CHINA</v>
      </c>
      <c r="F33" s="150" t="str">
        <f ca="1">IF(ISERROR($V33),"",OFFSET('Smelter Look-up'!$E$4,$V33-4,0))</f>
        <v>CID003376</v>
      </c>
      <c r="G33" s="150" t="str">
        <f ca="1">IF(C33=$X$4,"Enter smelter details",IF(ISERROR($V33),"",OFFSET('Smelter Look-up'!$F$4,$V33-4,0)))</f>
        <v>RMI</v>
      </c>
      <c r="H33" s="206">
        <f ca="1">IF(ISERROR($V33),"",OFFSET('Smelter Look-up'!$G$4,$V33-4,0))</f>
        <v>0</v>
      </c>
      <c r="I33" s="207" t="str">
        <f ca="1">IF(ISERROR($V33),"",OFFSET('Smelter Look-up'!$H$4,$V33-4,0))</f>
        <v>Xiamen</v>
      </c>
      <c r="J33" s="207" t="str">
        <f ca="1">IF(ISERROR($V33),"",OFFSET('Smelter Look-up'!$I$4,$V33-4,0))</f>
        <v>Fujian Sheng</v>
      </c>
      <c r="K33" s="151"/>
      <c r="L33" s="151"/>
      <c r="M33" s="151"/>
      <c r="N33" s="151"/>
      <c r="O33" s="151"/>
      <c r="P33" s="209"/>
      <c r="Q33" s="152"/>
      <c r="R33" s="150" t="str">
        <f ca="1">IF(ISERROR($V33),"",OFFSET('Smelter Look-up'!$C$4,$V33-4,0)&amp;"")</f>
        <v>XTC New Energy Materials (Xiamen) LTD.</v>
      </c>
      <c r="S33" s="156" t="str">
        <f t="shared" ca="1" si="0"/>
        <v>CN</v>
      </c>
      <c r="T33" s="156" t="str">
        <f ca="1">IF(B33="","",IF(ISERROR(MATCH($J33,SorP!$B$1:$B$6226,0)),"",INDIRECT("'SorP'!$A$"&amp;MATCH($S33&amp;$J33,SorP!C:C,0))))</f>
        <v>CN-FJ</v>
      </c>
      <c r="U33" s="169"/>
      <c r="V33" s="170">
        <f ca="1">IF(C33="",NA(),MATCH($B33&amp;$C33,'Smelter Look-up'!$J:$J,0))</f>
        <v>148</v>
      </c>
      <c r="X33" s="171">
        <f t="shared" ca="1" si="1"/>
        <v>0</v>
      </c>
      <c r="AB33" s="171" t="str">
        <f t="shared" ca="1" si="2"/>
        <v>CobaltXTC New Energy Materials (Xiamen) LTD.</v>
      </c>
    </row>
    <row r="34" spans="1:28" s="171" customFormat="1" ht="26.25" customHeight="1" thickBot="1">
      <c r="A34" s="315" t="s">
        <v>172</v>
      </c>
      <c r="B34" s="150" t="str">
        <f ca="1">IF(LEN(A34)=0,"",INDEX('Smelter Look-up'!$A:$A,MATCH($A34,'Smelter Look-up'!$E:$E,0)))</f>
        <v>Cobalt</v>
      </c>
      <c r="C34" s="153" t="str">
        <f ca="1">IF(LEN(A34)=0,"",INDEX('Smelter Look-up'!$C:$C,MATCH($A34,'Smelter Look-up'!$E:$E,0)))</f>
        <v>Jiangxi Jiangwu Cobalt Industrial Co., Ltd.</v>
      </c>
      <c r="D34" s="150"/>
      <c r="E34" s="150" t="str">
        <f ca="1">IF(ISERROR($V34),"",OFFSET('Smelter Look-up'!$D$4,$V34-4,0)&amp;"")</f>
        <v>CHINA</v>
      </c>
      <c r="F34" s="150" t="str">
        <f ca="1">IF(ISERROR($V34),"",OFFSET('Smelter Look-up'!$E$4,$V34-4,0))</f>
        <v>CID003377</v>
      </c>
      <c r="G34" s="150" t="str">
        <f ca="1">IF(C34=$X$4,"Enter smelter details",IF(ISERROR($V34),"",OFFSET('Smelter Look-up'!$F$4,$V34-4,0)))</f>
        <v>RMI</v>
      </c>
      <c r="H34" s="206">
        <f ca="1">IF(ISERROR($V34),"",OFFSET('Smelter Look-up'!$G$4,$V34-4,0))</f>
        <v>0</v>
      </c>
      <c r="I34" s="207" t="str">
        <f ca="1">IF(ISERROR($V34),"",OFFSET('Smelter Look-up'!$H$4,$V34-4,0))</f>
        <v>Ganzhou</v>
      </c>
      <c r="J34" s="207" t="str">
        <f ca="1">IF(ISERROR($V34),"",OFFSET('Smelter Look-up'!$I$4,$V34-4,0))</f>
        <v>Jiangxi Sheng</v>
      </c>
      <c r="K34" s="151"/>
      <c r="L34" s="151"/>
      <c r="M34" s="151"/>
      <c r="N34" s="151"/>
      <c r="O34" s="151"/>
      <c r="P34" s="209"/>
      <c r="Q34" s="152"/>
      <c r="R34" s="150" t="str">
        <f ca="1">IF(ISERROR($V34),"",OFFSET('Smelter Look-up'!$C$4,$V34-4,0)&amp;"")</f>
        <v>Jiangxi Jiangwu Cobalt Industrial Co., Ltd.</v>
      </c>
      <c r="S34" s="156" t="str">
        <f t="shared" ca="1" si="0"/>
        <v>CN</v>
      </c>
      <c r="T34" s="156" t="str">
        <f ca="1">IF(B34="","",IF(ISERROR(MATCH($J34,SorP!$B$1:$B$6226,0)),"",INDIRECT("'SorP'!$A$"&amp;MATCH($S34&amp;$J34,SorP!C:C,0))))</f>
        <v>CN-JX</v>
      </c>
      <c r="U34" s="169"/>
      <c r="V34" s="170">
        <f ca="1">IF(C34="",NA(),MATCH($B34&amp;$C34,'Smelter Look-up'!$J:$J,0))</f>
        <v>58</v>
      </c>
      <c r="X34" s="171">
        <f t="shared" ca="1" si="1"/>
        <v>0</v>
      </c>
      <c r="AB34" s="171" t="str">
        <f t="shared" ca="1" si="2"/>
        <v>CobaltJiangxi Jiangwu Cobalt Industrial Co., Ltd.</v>
      </c>
    </row>
    <row r="35" spans="1:28" s="171" customFormat="1" ht="26.25" customHeight="1" thickBot="1">
      <c r="A35" s="315" t="s">
        <v>175</v>
      </c>
      <c r="B35" s="150" t="str">
        <f ca="1">IF(LEN(A35)=0,"",INDEX('Smelter Look-up'!$A:$A,MATCH($A35,'Smelter Look-up'!$E:$E,0)))</f>
        <v>Cobalt</v>
      </c>
      <c r="C35" s="153" t="str">
        <f ca="1">IF(LEN(A35)=0,"",INDEX('Smelter Look-up'!$C:$C,MATCH($A35,'Smelter Look-up'!$E:$E,0)))</f>
        <v>Jingmen GEM Co., Ltd.</v>
      </c>
      <c r="D35" s="150"/>
      <c r="E35" s="150" t="str">
        <f ca="1">IF(ISERROR($V35),"",OFFSET('Smelter Look-up'!$D$4,$V35-4,0)&amp;"")</f>
        <v>CHINA</v>
      </c>
      <c r="F35" s="150" t="str">
        <f ca="1">IF(ISERROR($V35),"",OFFSET('Smelter Look-up'!$E$4,$V35-4,0))</f>
        <v>CID003378</v>
      </c>
      <c r="G35" s="150" t="str">
        <f ca="1">IF(C35=$X$4,"Enter smelter details",IF(ISERROR($V35),"",OFFSET('Smelter Look-up'!$F$4,$V35-4,0)))</f>
        <v>RMI</v>
      </c>
      <c r="H35" s="206">
        <f ca="1">IF(ISERROR($V35),"",OFFSET('Smelter Look-up'!$G$4,$V35-4,0))</f>
        <v>0</v>
      </c>
      <c r="I35" s="207" t="str">
        <f ca="1">IF(ISERROR($V35),"",OFFSET('Smelter Look-up'!$H$4,$V35-4,0))</f>
        <v>Jingmen</v>
      </c>
      <c r="J35" s="207" t="str">
        <f ca="1">IF(ISERROR($V35),"",OFFSET('Smelter Look-up'!$I$4,$V35-4,0))</f>
        <v>Hubei Sheng</v>
      </c>
      <c r="K35" s="151"/>
      <c r="L35" s="151"/>
      <c r="M35" s="151"/>
      <c r="N35" s="151"/>
      <c r="O35" s="151"/>
      <c r="P35" s="209"/>
      <c r="Q35" s="152"/>
      <c r="R35" s="150" t="str">
        <f ca="1">IF(ISERROR($V35),"",OFFSET('Smelter Look-up'!$C$4,$V35-4,0)&amp;"")</f>
        <v>Jingmen GEM Co., Ltd.</v>
      </c>
      <c r="S35" s="156" t="str">
        <f t="shared" ca="1" si="0"/>
        <v>CN</v>
      </c>
      <c r="T35" s="156" t="str">
        <f ca="1">IF(B35="","",IF(ISERROR(MATCH($J35,SorP!$B$1:$B$6226,0)),"",INDIRECT("'SorP'!$A$"&amp;MATCH($S35&amp;$J35,SorP!C:C,0))))</f>
        <v>CN-HB</v>
      </c>
      <c r="U35" s="169"/>
      <c r="V35" s="170">
        <f ca="1">IF(C35="",NA(),MATCH($B35&amp;$C35,'Smelter Look-up'!$J:$J,0))</f>
        <v>62</v>
      </c>
      <c r="X35" s="171">
        <f t="shared" ca="1" si="1"/>
        <v>0</v>
      </c>
      <c r="AB35" s="171" t="str">
        <f t="shared" ca="1" si="2"/>
        <v>CobaltJingmen GEM Co., Ltd.</v>
      </c>
    </row>
    <row r="36" spans="1:28" s="171" customFormat="1" ht="27" customHeight="1" thickBot="1">
      <c r="A36" s="315" t="s">
        <v>114</v>
      </c>
      <c r="B36" s="150" t="str">
        <f ca="1">IF(LEN(A36)=0,"",INDEX('Smelter Look-up'!$A:$A,MATCH($A36,'Smelter Look-up'!$E:$E,0)))</f>
        <v>Cobalt</v>
      </c>
      <c r="C36" s="153" t="str">
        <f ca="1">IF(LEN(A36)=0,"",INDEX('Smelter Look-up'!$C:$C,MATCH($A36,'Smelter Look-up'!$E:$E,0)))</f>
        <v>Ganzhou Highpower Technology Co., Ltd.</v>
      </c>
      <c r="D36" s="150"/>
      <c r="E36" s="150" t="str">
        <f ca="1">IF(ISERROR($V36),"",OFFSET('Smelter Look-up'!$D$4,$V36-4,0)&amp;"")</f>
        <v>CHINA</v>
      </c>
      <c r="F36" s="150" t="str">
        <f ca="1">IF(ISERROR($V36),"",OFFSET('Smelter Look-up'!$E$4,$V36-4,0))</f>
        <v>CID003384</v>
      </c>
      <c r="G36" s="150" t="str">
        <f ca="1">IF(C36=$X$4,"Enter smelter details",IF(ISERROR($V36),"",OFFSET('Smelter Look-up'!$F$4,$V36-4,0)))</f>
        <v>RMI</v>
      </c>
      <c r="H36" s="206">
        <f ca="1">IF(ISERROR($V36),"",OFFSET('Smelter Look-up'!$G$4,$V36-4,0))</f>
        <v>0</v>
      </c>
      <c r="I36" s="207" t="str">
        <f ca="1">IF(ISERROR($V36),"",OFFSET('Smelter Look-up'!$H$4,$V36-4,0))</f>
        <v>Ganzhou</v>
      </c>
      <c r="J36" s="207" t="str">
        <f ca="1">IF(ISERROR($V36),"",OFFSET('Smelter Look-up'!$I$4,$V36-4,0))</f>
        <v>Jiangxi Sheng</v>
      </c>
      <c r="K36" s="151"/>
      <c r="L36" s="151"/>
      <c r="M36" s="151"/>
      <c r="N36" s="151"/>
      <c r="O36" s="151"/>
      <c r="P36" s="209"/>
      <c r="Q36" s="152"/>
      <c r="R36" s="150" t="str">
        <f ca="1">IF(ISERROR($V36),"",OFFSET('Smelter Look-up'!$C$4,$V36-4,0)&amp;"")</f>
        <v>Ganzhou Highpower Technology Co., Ltd.</v>
      </c>
      <c r="S36" s="156" t="str">
        <f t="shared" ca="1" si="0"/>
        <v>CN</v>
      </c>
      <c r="T36" s="156" t="str">
        <f ca="1">IF(B36="","",IF(ISERROR(MATCH($J36,SorP!$B$1:$B$6226,0)),"",INDIRECT("'SorP'!$A$"&amp;MATCH($S36&amp;$J36,SorP!C:C,0))))</f>
        <v>CN-JX</v>
      </c>
      <c r="U36" s="169"/>
      <c r="V36" s="170">
        <f ca="1">IF(C36="",NA(),MATCH($B36&amp;$C36,'Smelter Look-up'!$J:$J,0))</f>
        <v>28</v>
      </c>
      <c r="X36" s="171">
        <f t="shared" ca="1" si="1"/>
        <v>0</v>
      </c>
      <c r="AB36" s="171" t="str">
        <f t="shared" ca="1" si="2"/>
        <v>CobaltGanzhou Highpower Technology Co., Ltd.</v>
      </c>
    </row>
    <row r="37" spans="1:28" s="171" customFormat="1" ht="26.25" customHeight="1" thickBot="1">
      <c r="A37" s="315" t="s">
        <v>220</v>
      </c>
      <c r="B37" s="150" t="str">
        <f ca="1">IF(LEN(A37)=0,"",INDEX('Smelter Look-up'!$A:$A,MATCH($A37,'Smelter Look-up'!$E:$E,0)))</f>
        <v>Cobalt</v>
      </c>
      <c r="C37" s="153" t="str">
        <f ca="1">IF(LEN(A37)=0,"",INDEX('Smelter Look-up'!$C:$C,MATCH($A37,'Smelter Look-up'!$E:$E,0)))</f>
        <v>METAL MINES SARL</v>
      </c>
      <c r="D37" s="150"/>
      <c r="E37" s="150" t="str">
        <f ca="1">IF(ISERROR($V37),"",OFFSET('Smelter Look-up'!$D$4,$V37-4,0)&amp;"")</f>
        <v>CONGO, DEMOCRATIC REPUBLIC OF THE</v>
      </c>
      <c r="F37" s="150" t="str">
        <f ca="1">IF(ISERROR($V37),"",OFFSET('Smelter Look-up'!$E$4,$V37-4,0))</f>
        <v>CID003385</v>
      </c>
      <c r="G37" s="150" t="str">
        <f ca="1">IF(C37=$X$4,"Enter smelter details",IF(ISERROR($V37),"",OFFSET('Smelter Look-up'!$F$4,$V37-4,0)))</f>
        <v>RMI</v>
      </c>
      <c r="H37" s="206">
        <f ca="1">IF(ISERROR($V37),"",OFFSET('Smelter Look-up'!$G$4,$V37-4,0))</f>
        <v>0</v>
      </c>
      <c r="I37" s="207" t="str">
        <f ca="1">IF(ISERROR($V37),"",OFFSET('Smelter Look-up'!$H$4,$V37-4,0))</f>
        <v>Likasi</v>
      </c>
      <c r="J37" s="207" t="str">
        <f ca="1">IF(ISERROR($V37),"",OFFSET('Smelter Look-up'!$I$4,$V37-4,0))</f>
        <v>Haut-Katanga</v>
      </c>
      <c r="K37" s="151"/>
      <c r="L37" s="151"/>
      <c r="M37" s="151"/>
      <c r="N37" s="151"/>
      <c r="O37" s="151"/>
      <c r="P37" s="209"/>
      <c r="Q37" s="152"/>
      <c r="R37" s="150" t="str">
        <f ca="1">IF(ISERROR($V37),"",OFFSET('Smelter Look-up'!$C$4,$V37-4,0)&amp;"")</f>
        <v>METAL MINES SARL</v>
      </c>
      <c r="S37" s="156" t="str">
        <f t="shared" ca="1" si="0"/>
        <v>CD</v>
      </c>
      <c r="T37" s="156" t="str">
        <f ca="1">IF(B37="","",IF(ISERROR(MATCH($J37,SorP!$B$1:$B$6226,0)),"",INDIRECT("'SorP'!$A$"&amp;MATCH($S37&amp;$J37,SorP!C:C,0))))</f>
        <v>CD-HK</v>
      </c>
      <c r="U37" s="169"/>
      <c r="V37" s="170">
        <f ca="1">IF(C37="",NA(),MATCH($B37&amp;$C37,'Smelter Look-up'!$J:$J,0))</f>
        <v>86</v>
      </c>
      <c r="X37" s="171">
        <f t="shared" ca="1" si="1"/>
        <v>0</v>
      </c>
      <c r="AB37" s="171" t="str">
        <f t="shared" ca="1" si="2"/>
        <v>CobaltMETAL MINES SARL</v>
      </c>
    </row>
    <row r="38" spans="1:28" s="171" customFormat="1" ht="26.25" customHeight="1" thickBot="1">
      <c r="A38" s="315" t="s">
        <v>259</v>
      </c>
      <c r="B38" s="150" t="str">
        <f ca="1">IF(LEN(A38)=0,"",INDEX('Smelter Look-up'!$A:$A,MATCH($A38,'Smelter Look-up'!$E:$E,0)))</f>
        <v>Cobalt</v>
      </c>
      <c r="C38" s="153" t="str">
        <f ca="1">IF(LEN(A38)=0,"",INDEX('Smelter Look-up'!$C:$C,MATCH($A38,'Smelter Look-up'!$E:$E,0)))</f>
        <v>NORILSK NICKEL HARJAVALTA OY</v>
      </c>
      <c r="D38" s="150"/>
      <c r="E38" s="150" t="str">
        <f ca="1">IF(ISERROR($V38),"",OFFSET('Smelter Look-up'!$D$4,$V38-4,0)&amp;"")</f>
        <v>FINLAND</v>
      </c>
      <c r="F38" s="150" t="str">
        <f ca="1">IF(ISERROR($V38),"",OFFSET('Smelter Look-up'!$E$4,$V38-4,0))</f>
        <v>CID003390</v>
      </c>
      <c r="G38" s="150" t="str">
        <f ca="1">IF(C38=$X$4,"Enter smelter details",IF(ISERROR($V38),"",OFFSET('Smelter Look-up'!$F$4,$V38-4,0)))</f>
        <v>RMI</v>
      </c>
      <c r="H38" s="206">
        <f ca="1">IF(ISERROR($V38),"",OFFSET('Smelter Look-up'!$G$4,$V38-4,0))</f>
        <v>0</v>
      </c>
      <c r="I38" s="207" t="str">
        <f ca="1">IF(ISERROR($V38),"",OFFSET('Smelter Look-up'!$H$4,$V38-4,0))</f>
        <v>Harvjavalta</v>
      </c>
      <c r="J38" s="207" t="str">
        <f ca="1">IF(ISERROR($V38),"",OFFSET('Smelter Look-up'!$I$4,$V38-4,0))</f>
        <v>Satakunta</v>
      </c>
      <c r="K38" s="151"/>
      <c r="L38" s="151"/>
      <c r="M38" s="151"/>
      <c r="N38" s="151"/>
      <c r="O38" s="151"/>
      <c r="P38" s="209"/>
      <c r="Q38" s="152"/>
      <c r="R38" s="150" t="str">
        <f ca="1">IF(ISERROR($V38),"",OFFSET('Smelter Look-up'!$C$4,$V38-4,0)&amp;"")</f>
        <v>NORILSK NICKEL HARJAVALTA OY</v>
      </c>
      <c r="S38" s="156" t="str">
        <f t="shared" ca="1" si="0"/>
        <v>FI</v>
      </c>
      <c r="T38" s="156" t="str">
        <f ca="1">IF(B38="","",IF(ISERROR(MATCH($J38,SorP!$B$1:$B$6226,0)),"",INDIRECT("'SorP'!$A$"&amp;MATCH($S38&amp;$J38,SorP!C:C,0))))</f>
        <v>FI-17</v>
      </c>
      <c r="U38" s="169"/>
      <c r="V38" s="170">
        <f ca="1">IF(C38="",NA(),MATCH($B38&amp;$C38,'Smelter Look-up'!$J:$J,0))</f>
        <v>111</v>
      </c>
      <c r="X38" s="171">
        <f t="shared" ca="1" si="1"/>
        <v>0</v>
      </c>
      <c r="AB38" s="171" t="str">
        <f t="shared" ca="1" si="2"/>
        <v>CobaltNORILSK NICKEL HARJAVALTA OY</v>
      </c>
    </row>
    <row r="39" spans="1:28" s="171" customFormat="1" ht="26.25" customHeight="1" thickBot="1">
      <c r="A39" s="315" t="s">
        <v>246</v>
      </c>
      <c r="B39" s="150" t="str">
        <f ca="1">IF(LEN(A39)=0,"",INDEX('Smelter Look-up'!$A:$A,MATCH($A39,'Smelter Look-up'!$E:$E,0)))</f>
        <v>Cobalt</v>
      </c>
      <c r="C39" s="153" t="str">
        <f ca="1">IF(LEN(A39)=0,"",INDEX('Smelter Look-up'!$C:$C,MATCH($A39,'Smelter Look-up'!$E:$E,0)))</f>
        <v>Zhejiang New Era Zhongneng Technology Co., Ltd.</v>
      </c>
      <c r="D39" s="150"/>
      <c r="E39" s="150" t="str">
        <f ca="1">IF(ISERROR($V39),"",OFFSET('Smelter Look-up'!$D$4,$V39-4,0)&amp;"")</f>
        <v>CHINA</v>
      </c>
      <c r="F39" s="150" t="str">
        <f ca="1">IF(ISERROR($V39),"",OFFSET('Smelter Look-up'!$E$4,$V39-4,0))</f>
        <v>CID003398</v>
      </c>
      <c r="G39" s="150" t="str">
        <f ca="1">IF(C39=$X$4,"Enter smelter details",IF(ISERROR($V39),"",OFFSET('Smelter Look-up'!$F$4,$V39-4,0)))</f>
        <v>RMI</v>
      </c>
      <c r="H39" s="206">
        <f ca="1">IF(ISERROR($V39),"",OFFSET('Smelter Look-up'!$G$4,$V39-4,0))</f>
        <v>0</v>
      </c>
      <c r="I39" s="207" t="str">
        <f ca="1">IF(ISERROR($V39),"",OFFSET('Smelter Look-up'!$H$4,$V39-4,0))</f>
        <v>Shaoxing</v>
      </c>
      <c r="J39" s="207" t="str">
        <f ca="1">IF(ISERROR($V39),"",OFFSET('Smelter Look-up'!$I$4,$V39-4,0))</f>
        <v>Zhejiang Sheng</v>
      </c>
      <c r="K39" s="151"/>
      <c r="L39" s="151"/>
      <c r="M39" s="151"/>
      <c r="N39" s="151"/>
      <c r="O39" s="151"/>
      <c r="P39" s="209"/>
      <c r="Q39" s="152"/>
      <c r="R39" s="150" t="str">
        <f ca="1">IF(ISERROR($V39),"",OFFSET('Smelter Look-up'!$C$4,$V39-4,0)&amp;"")</f>
        <v>Zhejiang New Era Zhongneng Technology Co., Ltd.</v>
      </c>
      <c r="S39" s="156" t="str">
        <f t="shared" ca="1" si="0"/>
        <v>CN</v>
      </c>
      <c r="T39" s="156" t="str">
        <f ca="1">IF(B39="","",IF(ISERROR(MATCH($J39,SorP!$B$1:$B$6226,0)),"",INDIRECT("'SorP'!$A$"&amp;MATCH($S39&amp;$J39,SorP!C:C,0))))</f>
        <v>CN-ZJ</v>
      </c>
      <c r="U39" s="169"/>
      <c r="V39" s="170">
        <f ca="1">IF(C39="",NA(),MATCH($B39&amp;$C39,'Smelter Look-up'!$J:$J,0))</f>
        <v>152</v>
      </c>
      <c r="X39" s="171">
        <f t="shared" ca="1" si="1"/>
        <v>0</v>
      </c>
      <c r="AB39" s="171" t="str">
        <f t="shared" ca="1" si="2"/>
        <v>CobaltZhejiang New Era Zhongneng Technology Co., Ltd.</v>
      </c>
    </row>
    <row r="40" spans="1:28" s="171" customFormat="1" ht="27" customHeight="1" thickBot="1">
      <c r="A40" s="316" t="s">
        <v>123</v>
      </c>
      <c r="B40" s="150" t="str">
        <f ca="1">IF(LEN(A40)=0,"",INDEX('Smelter Look-up'!$A:$A,MATCH($A40,'Smelter Look-up'!$E:$E,0)))</f>
        <v>Cobalt</v>
      </c>
      <c r="C40" s="153" t="str">
        <f ca="1">IF(LEN(A40)=0,"",INDEX('Smelter Look-up'!$C:$C,MATCH($A40,'Smelter Look-up'!$E:$E,0)))</f>
        <v>Glencore Nikkelverk Refinery</v>
      </c>
      <c r="D40" s="150"/>
      <c r="E40" s="150" t="str">
        <f ca="1">IF(ISERROR($V40),"",OFFSET('Smelter Look-up'!$D$4,$V40-4,0)&amp;"")</f>
        <v>NORWAY</v>
      </c>
      <c r="F40" s="150" t="str">
        <f ca="1">IF(ISERROR($V40),"",OFFSET('Smelter Look-up'!$E$4,$V40-4,0))</f>
        <v>CID003403</v>
      </c>
      <c r="G40" s="150" t="str">
        <f ca="1">IF(C40=$X$4,"Enter smelter details",IF(ISERROR($V40),"",OFFSET('Smelter Look-up'!$F$4,$V40-4,0)))</f>
        <v>RMI</v>
      </c>
      <c r="H40" s="206">
        <f ca="1">IF(ISERROR($V40),"",OFFSET('Smelter Look-up'!$G$4,$V40-4,0))</f>
        <v>0</v>
      </c>
      <c r="I40" s="207" t="str">
        <f ca="1">IF(ISERROR($V40),"",OFFSET('Smelter Look-up'!$H$4,$V40-4,0))</f>
        <v>Kristiansand</v>
      </c>
      <c r="J40" s="207" t="str">
        <f ca="1">IF(ISERROR($V40),"",OFFSET('Smelter Look-up'!$I$4,$V40-4,0))</f>
        <v>Agder</v>
      </c>
      <c r="K40" s="151"/>
      <c r="L40" s="151"/>
      <c r="M40" s="151"/>
      <c r="N40" s="151"/>
      <c r="O40" s="151"/>
      <c r="P40" s="209"/>
      <c r="Q40" s="152"/>
      <c r="R40" s="150" t="str">
        <f ca="1">IF(ISERROR($V40),"",OFFSET('Smelter Look-up'!$C$4,$V40-4,0)&amp;"")</f>
        <v>Glencore Nikkelverk Refinery</v>
      </c>
      <c r="S40" s="156" t="str">
        <f t="shared" ca="1" si="0"/>
        <v>NO</v>
      </c>
      <c r="T40" s="156" t="str">
        <f ca="1">IF(B40="","",IF(ISERROR(MATCH($J40,SorP!$B$1:$B$6226,0)),"",INDIRECT("'SorP'!$A$"&amp;MATCH($S40&amp;$J40,SorP!C:C,0))))</f>
        <v>NO-42</v>
      </c>
      <c r="U40" s="169"/>
      <c r="V40" s="170">
        <f ca="1">IF(C40="",NA(),MATCH($B40&amp;$C40,'Smelter Look-up'!$J:$J,0))</f>
        <v>31</v>
      </c>
      <c r="X40" s="171">
        <f t="shared" ca="1" si="1"/>
        <v>0</v>
      </c>
      <c r="AB40" s="171" t="str">
        <f t="shared" ca="1" si="2"/>
        <v>CobaltGlencore Nikkelverk Refinery</v>
      </c>
    </row>
    <row r="41" spans="1:28" s="171" customFormat="1" ht="27" customHeight="1" thickBot="1">
      <c r="A41" s="315" t="s">
        <v>159</v>
      </c>
      <c r="B41" s="150" t="str">
        <f ca="1">IF(LEN(A41)=0,"",INDEX('Smelter Look-up'!$A:$A,MATCH($A41,'Smelter Look-up'!$E:$E,0)))</f>
        <v>Cobalt</v>
      </c>
      <c r="C41" s="153" t="str">
        <f ca="1">IF(LEN(A41)=0,"",INDEX('Smelter Look-up'!$C:$C,MATCH($A41,'Smelter Look-up'!$E:$E,0)))</f>
        <v>Hunan Yacheng New Materials Co., Ltd.</v>
      </c>
      <c r="D41" s="150"/>
      <c r="E41" s="150" t="str">
        <f ca="1">IF(ISERROR($V41),"",OFFSET('Smelter Look-up'!$D$4,$V41-4,0)&amp;"")</f>
        <v>CHINA</v>
      </c>
      <c r="F41" s="150" t="str">
        <f ca="1">IF(ISERROR($V41),"",OFFSET('Smelter Look-up'!$E$4,$V41-4,0))</f>
        <v>CID003404</v>
      </c>
      <c r="G41" s="150" t="str">
        <f ca="1">IF(C41=$X$4,"Enter smelter details",IF(ISERROR($V41),"",OFFSET('Smelter Look-up'!$F$4,$V41-4,0)))</f>
        <v>RMI</v>
      </c>
      <c r="H41" s="206">
        <f ca="1">IF(ISERROR($V41),"",OFFSET('Smelter Look-up'!$G$4,$V41-4,0))</f>
        <v>0</v>
      </c>
      <c r="I41" s="207" t="str">
        <f ca="1">IF(ISERROR($V41),"",OFFSET('Smelter Look-up'!$H$4,$V41-4,0))</f>
        <v>Changsha</v>
      </c>
      <c r="J41" s="207" t="str">
        <f ca="1">IF(ISERROR($V41),"",OFFSET('Smelter Look-up'!$I$4,$V41-4,0))</f>
        <v>Hunan Sheng</v>
      </c>
      <c r="K41" s="151"/>
      <c r="L41" s="151"/>
      <c r="M41" s="151"/>
      <c r="N41" s="151"/>
      <c r="O41" s="151"/>
      <c r="P41" s="209"/>
      <c r="Q41" s="152"/>
      <c r="R41" s="150" t="str">
        <f ca="1">IF(ISERROR($V41),"",OFFSET('Smelter Look-up'!$C$4,$V41-4,0)&amp;"")</f>
        <v>Hunan Yacheng New Materials Co., Ltd.</v>
      </c>
      <c r="S41" s="156" t="str">
        <f t="shared" ca="1" si="0"/>
        <v>CN</v>
      </c>
      <c r="T41" s="156" t="str">
        <f ca="1">IF(B41="","",IF(ISERROR(MATCH($J41,SorP!$B$1:$B$6226,0)),"",INDIRECT("'SorP'!$A$"&amp;MATCH($S41&amp;$J41,SorP!C:C,0))))</f>
        <v>CN-HN</v>
      </c>
      <c r="U41" s="169"/>
      <c r="V41" s="170">
        <f ca="1">IF(C41="",NA(),MATCH($B41&amp;$C41,'Smelter Look-up'!$J:$J,0))</f>
        <v>47</v>
      </c>
      <c r="X41" s="171">
        <f t="shared" ca="1" si="1"/>
        <v>0</v>
      </c>
      <c r="AB41" s="171" t="str">
        <f t="shared" ca="1" si="2"/>
        <v>CobaltHunan Yacheng New Materials Co., Ltd.</v>
      </c>
    </row>
    <row r="42" spans="1:28" s="171" customFormat="1" ht="27" customHeight="1" thickBot="1">
      <c r="A42" s="315" t="s">
        <v>226</v>
      </c>
      <c r="B42" s="150" t="str">
        <f ca="1">IF(LEN(A42)=0,"",INDEX('Smelter Look-up'!$A:$A,MATCH($A42,'Smelter Look-up'!$E:$E,0)))</f>
        <v>Cobalt</v>
      </c>
      <c r="C42" s="153" t="str">
        <f ca="1">IF(LEN(A42)=0,"",INDEX('Smelter Look-up'!$C:$C,MATCH($A42,'Smelter Look-up'!$E:$E,0)))</f>
        <v>Murrin Murrin Nickel Cobalt Plant</v>
      </c>
      <c r="D42" s="150"/>
      <c r="E42" s="150" t="str">
        <f ca="1">IF(ISERROR($V42),"",OFFSET('Smelter Look-up'!$D$4,$V42-4,0)&amp;"")</f>
        <v>AUSTRALIA</v>
      </c>
      <c r="F42" s="150" t="str">
        <f ca="1">IF(ISERROR($V42),"",OFFSET('Smelter Look-up'!$E$4,$V42-4,0))</f>
        <v>CID003406</v>
      </c>
      <c r="G42" s="150" t="str">
        <f ca="1">IF(C42=$X$4,"Enter smelter details",IF(ISERROR($V42),"",OFFSET('Smelter Look-up'!$F$4,$V42-4,0)))</f>
        <v>RMI</v>
      </c>
      <c r="H42" s="206">
        <f ca="1">IF(ISERROR($V42),"",OFFSET('Smelter Look-up'!$G$4,$V42-4,0))</f>
        <v>0</v>
      </c>
      <c r="I42" s="207" t="str">
        <f ca="1">IF(ISERROR($V42),"",OFFSET('Smelter Look-up'!$H$4,$V42-4,0))</f>
        <v>Laverton</v>
      </c>
      <c r="J42" s="207" t="str">
        <f ca="1">IF(ISERROR($V42),"",OFFSET('Smelter Look-up'!$I$4,$V42-4,0))</f>
        <v>Western Australia</v>
      </c>
      <c r="K42" s="151"/>
      <c r="L42" s="151"/>
      <c r="M42" s="151"/>
      <c r="N42" s="151"/>
      <c r="O42" s="151"/>
      <c r="P42" s="209"/>
      <c r="Q42" s="152"/>
      <c r="R42" s="150" t="str">
        <f ca="1">IF(ISERROR($V42),"",OFFSET('Smelter Look-up'!$C$4,$V42-4,0)&amp;"")</f>
        <v>Murrin Murrin Nickel Cobalt Plant</v>
      </c>
      <c r="S42" s="156" t="str">
        <f t="shared" ca="1" si="0"/>
        <v>AU</v>
      </c>
      <c r="T42" s="156" t="str">
        <f ca="1">IF(B42="","",IF(ISERROR(MATCH($J42,SorP!$B$1:$B$6226,0)),"",INDIRECT("'SorP'!$A$"&amp;MATCH($S42&amp;$J42,SorP!C:C,0))))</f>
        <v>AU-WA</v>
      </c>
      <c r="U42" s="169"/>
      <c r="V42" s="170">
        <f ca="1">IF(C42="",NA(),MATCH($B42&amp;$C42,'Smelter Look-up'!$J:$J,0))</f>
        <v>94</v>
      </c>
      <c r="X42" s="171">
        <f t="shared" ca="1" si="1"/>
        <v>0</v>
      </c>
      <c r="AB42" s="171" t="str">
        <f t="shared" ca="1" si="2"/>
        <v>CobaltMurrin Murrin Nickel Cobalt Plant</v>
      </c>
    </row>
    <row r="43" spans="1:28" s="171" customFormat="1" ht="27" customHeight="1" thickBot="1">
      <c r="A43" s="315" t="s">
        <v>151</v>
      </c>
      <c r="B43" s="150" t="str">
        <f ca="1">IF(LEN(A43)=0,"",INDEX('Smelter Look-up'!$A:$A,MATCH($A43,'Smelter Look-up'!$E:$E,0)))</f>
        <v>Cobalt</v>
      </c>
      <c r="C43" s="153" t="str">
        <f ca="1">IF(LEN(A43)=0,"",INDEX('Smelter Look-up'!$C:$C,MATCH($A43,'Smelter Look-up'!$E:$E,0)))</f>
        <v>Hunan CNGR New Energy Science &amp; Technology Co., Ltd.</v>
      </c>
      <c r="D43" s="150"/>
      <c r="E43" s="150" t="str">
        <f ca="1">IF(ISERROR($V43),"",OFFSET('Smelter Look-up'!$D$4,$V43-4,0)&amp;"")</f>
        <v>CHINA</v>
      </c>
      <c r="F43" s="150" t="str">
        <f ca="1">IF(ISERROR($V43),"",OFFSET('Smelter Look-up'!$E$4,$V43-4,0))</f>
        <v>CID003411</v>
      </c>
      <c r="G43" s="150" t="str">
        <f ca="1">IF(C43=$X$4,"Enter smelter details",IF(ISERROR($V43),"",OFFSET('Smelter Look-up'!$F$4,$V43-4,0)))</f>
        <v>RMI</v>
      </c>
      <c r="H43" s="206">
        <f ca="1">IF(ISERROR($V43),"",OFFSET('Smelter Look-up'!$G$4,$V43-4,0))</f>
        <v>0</v>
      </c>
      <c r="I43" s="207" t="str">
        <f ca="1">IF(ISERROR($V43),"",OFFSET('Smelter Look-up'!$H$4,$V43-4,0))</f>
        <v>Changsha</v>
      </c>
      <c r="J43" s="207" t="str">
        <f ca="1">IF(ISERROR($V43),"",OFFSET('Smelter Look-up'!$I$4,$V43-4,0))</f>
        <v>Hunan Sheng</v>
      </c>
      <c r="K43" s="151"/>
      <c r="L43" s="151"/>
      <c r="M43" s="151"/>
      <c r="N43" s="151"/>
      <c r="O43" s="151"/>
      <c r="P43" s="209"/>
      <c r="Q43" s="152"/>
      <c r="R43" s="150" t="str">
        <f ca="1">IF(ISERROR($V43),"",OFFSET('Smelter Look-up'!$C$4,$V43-4,0)&amp;"")</f>
        <v>Hunan CNGR New Energy Science &amp; Technology Co., Ltd.</v>
      </c>
      <c r="S43" s="156" t="str">
        <f t="shared" ca="1" si="0"/>
        <v>CN</v>
      </c>
      <c r="T43" s="156" t="str">
        <f ca="1">IF(B43="","",IF(ISERROR(MATCH($J43,SorP!$B$1:$B$6226,0)),"",INDIRECT("'SorP'!$A$"&amp;MATCH($S43&amp;$J43,SorP!C:C,0))))</f>
        <v>CN-HN</v>
      </c>
      <c r="U43" s="169"/>
      <c r="V43" s="170">
        <f ca="1">IF(C43="",NA(),MATCH($B43&amp;$C43,'Smelter Look-up'!$J:$J,0))</f>
        <v>42</v>
      </c>
      <c r="X43" s="171">
        <f t="shared" ca="1" si="1"/>
        <v>0</v>
      </c>
      <c r="AB43" s="171" t="str">
        <f t="shared" ca="1" si="2"/>
        <v>CobaltHunan CNGR New Energy Science &amp; Technology Co., Ltd.</v>
      </c>
    </row>
    <row r="44" spans="1:28" s="171" customFormat="1" ht="27" customHeight="1" thickBot="1">
      <c r="A44" s="315" t="s">
        <v>88</v>
      </c>
      <c r="B44" s="150" t="str">
        <f ca="1">IF(LEN(A44)=0,"",INDEX('Smelter Look-up'!$A:$A,MATCH($A44,'Smelter Look-up'!$E:$E,0)))</f>
        <v>Cobalt</v>
      </c>
      <c r="C44" s="153" t="str">
        <f ca="1">IF(LEN(A44)=0,"",INDEX('Smelter Look-up'!$C:$C,MATCH($A44,'Smelter Look-up'!$E:$E,0)))</f>
        <v>Cosmo Chemical, Ltd.</v>
      </c>
      <c r="D44" s="150"/>
      <c r="E44" s="150" t="str">
        <f ca="1">IF(ISERROR($V44),"",OFFSET('Smelter Look-up'!$D$4,$V44-4,0)&amp;"")</f>
        <v>KOREA, REPUBLIC OF</v>
      </c>
      <c r="F44" s="150" t="str">
        <f ca="1">IF(ISERROR($V44),"",OFFSET('Smelter Look-up'!$E$4,$V44-4,0))</f>
        <v>CID003415</v>
      </c>
      <c r="G44" s="150" t="str">
        <f ca="1">IF(C44=$X$4,"Enter smelter details",IF(ISERROR($V44),"",OFFSET('Smelter Look-up'!$F$4,$V44-4,0)))</f>
        <v>RMI</v>
      </c>
      <c r="H44" s="206">
        <f ca="1">IF(ISERROR($V44),"",OFFSET('Smelter Look-up'!$G$4,$V44-4,0))</f>
        <v>0</v>
      </c>
      <c r="I44" s="207" t="str">
        <f ca="1">IF(ISERROR($V44),"",OFFSET('Smelter Look-up'!$H$4,$V44-4,0))</f>
        <v>Ulsan</v>
      </c>
      <c r="J44" s="207" t="str">
        <f ca="1">IF(ISERROR($V44),"",OFFSET('Smelter Look-up'!$I$4,$V44-4,0))</f>
        <v>Gyeongsangnam-do</v>
      </c>
      <c r="K44" s="151"/>
      <c r="L44" s="151"/>
      <c r="M44" s="151"/>
      <c r="N44" s="151"/>
      <c r="O44" s="151"/>
      <c r="P44" s="209"/>
      <c r="Q44" s="152"/>
      <c r="R44" s="150" t="str">
        <f ca="1">IF(ISERROR($V44),"",OFFSET('Smelter Look-up'!$C$4,$V44-4,0)&amp;"")</f>
        <v>Cosmo Chemical, Ltd.</v>
      </c>
      <c r="S44" s="156" t="str">
        <f t="shared" ca="1" si="0"/>
        <v>KR</v>
      </c>
      <c r="T44" s="156" t="str">
        <f ca="1">IF(B44="","",IF(ISERROR(MATCH($J44,SorP!$B$1:$B$6226,0)),"",INDIRECT("'SorP'!$A$"&amp;MATCH($S44&amp;$J44,SorP!C:C,0))))</f>
        <v>KR-48</v>
      </c>
      <c r="U44" s="169"/>
      <c r="V44" s="170">
        <f ca="1">IF(C44="",NA(),MATCH($B44&amp;$C44,'Smelter Look-up'!$J:$J,0))</f>
        <v>14</v>
      </c>
      <c r="X44" s="171">
        <f t="shared" ca="1" si="1"/>
        <v>0</v>
      </c>
      <c r="AB44" s="171" t="str">
        <f t="shared" ca="1" si="2"/>
        <v>CobaltCosmo Chemical, Ltd.</v>
      </c>
    </row>
    <row r="45" spans="1:28" s="171" customFormat="1" ht="27" customHeight="1" thickBot="1">
      <c r="A45" s="316" t="s">
        <v>257</v>
      </c>
      <c r="B45" s="150" t="str">
        <f ca="1">IF(LEN(A45)=0,"",INDEX('Smelter Look-up'!$A:$A,MATCH($A45,'Smelter Look-up'!$E:$E,0)))</f>
        <v>Cobalt</v>
      </c>
      <c r="C45" s="153" t="str">
        <f ca="1">IF(LEN(A45)=0,"",INDEX('Smelter Look-up'!$C:$C,MATCH($A45,'Smelter Look-up'!$E:$E,0)))</f>
        <v>Ningbo Yanmen Chemical Co., Ltd.</v>
      </c>
      <c r="D45" s="150"/>
      <c r="E45" s="150" t="str">
        <f ca="1">IF(ISERROR($V45),"",OFFSET('Smelter Look-up'!$D$4,$V45-4,0)&amp;"")</f>
        <v>CHINA</v>
      </c>
      <c r="F45" s="150" t="str">
        <f ca="1">IF(ISERROR($V45),"",OFFSET('Smelter Look-up'!$E$4,$V45-4,0))</f>
        <v>CID003422</v>
      </c>
      <c r="G45" s="150" t="str">
        <f ca="1">IF(C45=$X$4,"Enter smelter details",IF(ISERROR($V45),"",OFFSET('Smelter Look-up'!$F$4,$V45-4,0)))</f>
        <v>RMI</v>
      </c>
      <c r="H45" s="206">
        <f ca="1">IF(ISERROR($V45),"",OFFSET('Smelter Look-up'!$G$4,$V45-4,0))</f>
        <v>0</v>
      </c>
      <c r="I45" s="207" t="str">
        <f ca="1">IF(ISERROR($V45),"",OFFSET('Smelter Look-up'!$H$4,$V45-4,0))</f>
        <v>Ningbo</v>
      </c>
      <c r="J45" s="207" t="str">
        <f ca="1">IF(ISERROR($V45),"",OFFSET('Smelter Look-up'!$I$4,$V45-4,0))</f>
        <v>Zhejiang Sheng</v>
      </c>
      <c r="K45" s="151"/>
      <c r="L45" s="151"/>
      <c r="M45" s="151"/>
      <c r="N45" s="151"/>
      <c r="O45" s="151"/>
      <c r="P45" s="209"/>
      <c r="Q45" s="152"/>
      <c r="R45" s="150" t="str">
        <f ca="1">IF(ISERROR($V45),"",OFFSET('Smelter Look-up'!$C$4,$V45-4,0)&amp;"")</f>
        <v>Ningbo Yanmen Chemical Co., Ltd.</v>
      </c>
      <c r="S45" s="156" t="str">
        <f t="shared" ca="1" si="0"/>
        <v>CN</v>
      </c>
      <c r="T45" s="156" t="str">
        <f ca="1">IF(B45="","",IF(ISERROR(MATCH($J45,SorP!$B$1:$B$6226,0)),"",INDIRECT("'SorP'!$A$"&amp;MATCH($S45&amp;$J45,SorP!C:C,0))))</f>
        <v>CN-ZJ</v>
      </c>
      <c r="U45" s="169"/>
      <c r="V45" s="170">
        <f ca="1">IF(C45="",NA(),MATCH($B45&amp;$C45,'Smelter Look-up'!$J:$J,0))</f>
        <v>110</v>
      </c>
      <c r="X45" s="171">
        <f t="shared" ca="1" si="1"/>
        <v>0</v>
      </c>
      <c r="AB45" s="171" t="str">
        <f t="shared" ca="1" si="2"/>
        <v>CobaltNingbo Yanmen Chemical Co., Ltd.</v>
      </c>
    </row>
    <row r="46" spans="1:28" s="171" customFormat="1" ht="26.25" customHeight="1" thickBot="1">
      <c r="A46" s="315" t="s">
        <v>19203</v>
      </c>
      <c r="B46" s="150" t="s">
        <v>43</v>
      </c>
      <c r="C46" s="153" t="e">
        <f ca="1">IF(LEN(A46)=0,"",INDEX('Smelter Look-up'!$C:$C,MATCH($A46,'Smelter Look-up'!$E:$E,0)))</f>
        <v>#N/A</v>
      </c>
      <c r="D46" s="150"/>
      <c r="E46" s="150" t="str">
        <f ca="1">IF(ISERROR($V46),"",OFFSET('Smelter Look-up'!$D$4,$V46-4,0)&amp;"")</f>
        <v/>
      </c>
      <c r="F46" s="150" t="str">
        <f ca="1">IF(ISERROR($V46),"",OFFSET('Smelter Look-up'!$E$4,$V46-4,0))</f>
        <v/>
      </c>
      <c r="G46" s="150" t="e">
        <f ca="1">IF(C46=$X$4,"Enter smelter details",IF(ISERROR($V46),"",OFFSET('Smelter Look-up'!$F$4,$V46-4,0)))</f>
        <v>#N/A</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0"/>
        <v>Unknown</v>
      </c>
      <c r="T46" s="156" t="str">
        <f ca="1">IF(B46="","",IF(ISERROR(MATCH($J46,SorP!$B$1:$B$6226,0)),"",INDIRECT("'SorP'!$A$"&amp;MATCH($S46&amp;$J46,SorP!C:C,0))))</f>
        <v/>
      </c>
      <c r="U46" s="169"/>
      <c r="V46" s="170" t="e">
        <f ca="1">IF(C46="",NA(),MATCH($B46&amp;$C46,'Smelter Look-up'!$J:$J,0))</f>
        <v>#N/A</v>
      </c>
      <c r="X46" s="171" t="e">
        <f t="shared" ca="1" si="1"/>
        <v>#N/A</v>
      </c>
      <c r="AB46" s="171" t="e">
        <f t="shared" ca="1" si="2"/>
        <v>#N/A</v>
      </c>
    </row>
    <row r="47" spans="1:28" s="171" customFormat="1" ht="21" thickBot="1">
      <c r="A47" s="315" t="s">
        <v>19204</v>
      </c>
      <c r="B47" s="150" t="s">
        <v>43</v>
      </c>
      <c r="C47" s="153" t="e">
        <f ca="1">IF(LEN(A47)=0,"",INDEX('Smelter Look-up'!$C:$C,MATCH($A47,'Smelter Look-up'!$E:$E,0)))</f>
        <v>#N/A</v>
      </c>
      <c r="D47" s="150"/>
      <c r="E47" s="150" t="str">
        <f ca="1">IF(ISERROR($V47),"",OFFSET('Smelter Look-up'!$D$4,$V47-4,0)&amp;"")</f>
        <v/>
      </c>
      <c r="F47" s="150" t="str">
        <f ca="1">IF(ISERROR($V47),"",OFFSET('Smelter Look-up'!$E$4,$V47-4,0))</f>
        <v/>
      </c>
      <c r="G47" s="150" t="e">
        <f ca="1">IF(C47=$X$4,"Enter smelter details",IF(ISERROR($V47),"",OFFSET('Smelter Look-up'!$F$4,$V47-4,0)))</f>
        <v>#N/A</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0"/>
        <v>Unknown</v>
      </c>
      <c r="T47" s="156" t="str">
        <f ca="1">IF(B47="","",IF(ISERROR(MATCH($J47,SorP!$B$1:$B$6226,0)),"",INDIRECT("'SorP'!$A$"&amp;MATCH($S47&amp;$J47,SorP!C:C,0))))</f>
        <v/>
      </c>
      <c r="U47" s="169"/>
      <c r="V47" s="170" t="e">
        <f ca="1">IF(C47="",NA(),MATCH($B47&amp;$C47,'Smelter Look-up'!$J:$J,0))</f>
        <v>#N/A</v>
      </c>
      <c r="X47" s="171" t="e">
        <f t="shared" ca="1" si="1"/>
        <v>#N/A</v>
      </c>
      <c r="AB47" s="171" t="e">
        <f t="shared" ca="1" si="2"/>
        <v>#N/A</v>
      </c>
    </row>
    <row r="48" spans="1:28" s="171" customFormat="1" ht="27" customHeight="1" thickBot="1">
      <c r="A48" s="315" t="s">
        <v>287</v>
      </c>
      <c r="B48" s="150" t="str">
        <f ca="1">IF(LEN(A48)=0,"",INDEX('Smelter Look-up'!$A:$A,MATCH($A48,'Smelter Look-up'!$E:$E,0)))</f>
        <v>Cobalt</v>
      </c>
      <c r="C48" s="153" t="str">
        <f ca="1">IF(LEN(A48)=0,"",INDEX('Smelter Look-up'!$C:$C,MATCH($A48,'Smelter Look-up'!$E:$E,0)))</f>
        <v>Tenke Fungurume Mining SA</v>
      </c>
      <c r="D48" s="150"/>
      <c r="E48" s="150" t="str">
        <f ca="1">IF(ISERROR($V48),"",OFFSET('Smelter Look-up'!$D$4,$V48-4,0)&amp;"")</f>
        <v>CONGO, DEMOCRATIC REPUBLIC OF THE</v>
      </c>
      <c r="F48" s="150" t="str">
        <f ca="1">IF(ISERROR($V48),"",OFFSET('Smelter Look-up'!$E$4,$V48-4,0))</f>
        <v>CID003429</v>
      </c>
      <c r="G48" s="150">
        <f ca="1">IF(C48=$X$4,"Enter smelter details",IF(ISERROR($V48),"",OFFSET('Smelter Look-up'!$F$4,$V48-4,0)))</f>
        <v>0</v>
      </c>
      <c r="H48" s="206">
        <f ca="1">IF(ISERROR($V48),"",OFFSET('Smelter Look-up'!$G$4,$V48-4,0))</f>
        <v>0</v>
      </c>
      <c r="I48" s="207" t="str">
        <f ca="1">IF(ISERROR($V48),"",OFFSET('Smelter Look-up'!$H$4,$V48-4,0))</f>
        <v>Kolwezi</v>
      </c>
      <c r="J48" s="207" t="str">
        <f ca="1">IF(ISERROR($V48),"",OFFSET('Smelter Look-up'!$I$4,$V48-4,0))</f>
        <v>Lualaba</v>
      </c>
      <c r="K48" s="151"/>
      <c r="L48" s="151"/>
      <c r="M48" s="151"/>
      <c r="N48" s="151"/>
      <c r="O48" s="151"/>
      <c r="P48" s="209"/>
      <c r="Q48" s="152"/>
      <c r="R48" s="150" t="str">
        <f ca="1">IF(ISERROR($V48),"",OFFSET('Smelter Look-up'!$C$4,$V48-4,0)&amp;"")</f>
        <v>Tenke Fungurume Mining SA</v>
      </c>
      <c r="S48" s="156" t="str">
        <f t="shared" ca="1" si="0"/>
        <v>CD</v>
      </c>
      <c r="T48" s="156" t="str">
        <f ca="1">IF(B48="","",IF(ISERROR(MATCH($J48,SorP!$B$1:$B$6226,0)),"",INDIRECT("'SorP'!$A$"&amp;MATCH($S48&amp;$J48,SorP!C:C,0))))</f>
        <v>CD-LU</v>
      </c>
      <c r="U48" s="169"/>
      <c r="V48" s="170">
        <f ca="1">IF(C48="",NA(),MATCH($B48&amp;$C48,'Smelter Look-up'!$J:$J,0))</f>
        <v>135</v>
      </c>
      <c r="X48" s="171">
        <f t="shared" ca="1" si="1"/>
        <v>0</v>
      </c>
      <c r="AB48" s="171" t="str">
        <f t="shared" ca="1" si="2"/>
        <v>CobaltTenke Fungurume Mining SA</v>
      </c>
    </row>
    <row r="49" spans="1:28" s="171" customFormat="1" ht="26.25" thickBot="1">
      <c r="A49" s="315" t="s">
        <v>275</v>
      </c>
      <c r="B49" s="150" t="str">
        <f ca="1">IF(LEN(A49)=0,"",INDEX('Smelter Look-up'!$A:$A,MATCH($A49,'Smelter Look-up'!$E:$E,0)))</f>
        <v>Cobalt</v>
      </c>
      <c r="C49" s="153" t="str">
        <f ca="1">IF(LEN(A49)=0,"",INDEX('Smelter Look-up'!$C:$C,MATCH($A49,'Smelter Look-up'!$E:$E,0)))</f>
        <v>Ruashi Mining SAS</v>
      </c>
      <c r="D49" s="150"/>
      <c r="E49" s="150" t="str">
        <f ca="1">IF(ISERROR($V49),"",OFFSET('Smelter Look-up'!$D$4,$V49-4,0)&amp;"")</f>
        <v>CONGO, DEMOCRATIC REPUBLIC OF THE</v>
      </c>
      <c r="F49" s="150" t="str">
        <f ca="1">IF(ISERROR($V49),"",OFFSET('Smelter Look-up'!$E$4,$V49-4,0))</f>
        <v>CID003442</v>
      </c>
      <c r="G49" s="150" t="str">
        <f ca="1">IF(C49=$X$4,"Enter smelter details",IF(ISERROR($V49),"",OFFSET('Smelter Look-up'!$F$4,$V49-4,0)))</f>
        <v>RMI</v>
      </c>
      <c r="H49" s="206">
        <f ca="1">IF(ISERROR($V49),"",OFFSET('Smelter Look-up'!$G$4,$V49-4,0))</f>
        <v>0</v>
      </c>
      <c r="I49" s="207" t="str">
        <f ca="1">IF(ISERROR($V49),"",OFFSET('Smelter Look-up'!$H$4,$V49-4,0))</f>
        <v>Luano</v>
      </c>
      <c r="J49" s="207" t="str">
        <f ca="1">IF(ISERROR($V49),"",OFFSET('Smelter Look-up'!$I$4,$V49-4,0))</f>
        <v>Haut-Katanga</v>
      </c>
      <c r="K49" s="151"/>
      <c r="L49" s="151"/>
      <c r="M49" s="151"/>
      <c r="N49" s="151"/>
      <c r="O49" s="151"/>
      <c r="P49" s="209"/>
      <c r="Q49" s="152"/>
      <c r="R49" s="150" t="str">
        <f ca="1">IF(ISERROR($V49),"",OFFSET('Smelter Look-up'!$C$4,$V49-4,0)&amp;"")</f>
        <v>Ruashi Mining SAS</v>
      </c>
      <c r="S49" s="156" t="str">
        <f t="shared" ca="1" si="0"/>
        <v>CD</v>
      </c>
      <c r="T49" s="156" t="str">
        <f ca="1">IF(B49="","",IF(ISERROR(MATCH($J49,SorP!$B$1:$B$6226,0)),"",INDIRECT("'SorP'!$A$"&amp;MATCH($S49&amp;$J49,SorP!C:C,0))))</f>
        <v>CD-HK</v>
      </c>
      <c r="U49" s="169"/>
      <c r="V49" s="170">
        <f ca="1">IF(C49="",NA(),MATCH($B49&amp;$C49,'Smelter Look-up'!$J:$J,0))</f>
        <v>120</v>
      </c>
      <c r="X49" s="171">
        <f t="shared" ca="1" si="1"/>
        <v>0</v>
      </c>
      <c r="AB49" s="171" t="str">
        <f t="shared" ca="1" si="2"/>
        <v>CobaltRuashi Mining SAS</v>
      </c>
    </row>
    <row r="50" spans="1:28" s="171" customFormat="1" ht="26.25" customHeight="1" thickBot="1">
      <c r="A50" s="315" t="s">
        <v>254</v>
      </c>
      <c r="B50" s="150" t="str">
        <f ca="1">IF(LEN(A50)=0,"",INDEX('Smelter Look-up'!$A:$A,MATCH($A50,'Smelter Look-up'!$E:$E,0)))</f>
        <v>Cobalt</v>
      </c>
      <c r="C50" s="153" t="str">
        <f ca="1">IF(LEN(A50)=0,"",INDEX('Smelter Look-up'!$C:$C,MATCH($A50,'Smelter Look-up'!$E:$E,0)))</f>
        <v>Ningbo Hubang New Material Co., Ltd.</v>
      </c>
      <c r="D50" s="150"/>
      <c r="E50" s="150" t="str">
        <f ca="1">IF(ISERROR($V50),"",OFFSET('Smelter Look-up'!$D$4,$V50-4,0)&amp;"")</f>
        <v>CHINA</v>
      </c>
      <c r="F50" s="150" t="str">
        <f ca="1">IF(ISERROR($V50),"",OFFSET('Smelter Look-up'!$E$4,$V50-4,0))</f>
        <v>CID003465</v>
      </c>
      <c r="G50" s="150" t="str">
        <f ca="1">IF(C50=$X$4,"Enter smelter details",IF(ISERROR($V50),"",OFFSET('Smelter Look-up'!$F$4,$V50-4,0)))</f>
        <v>RMI</v>
      </c>
      <c r="H50" s="206">
        <f ca="1">IF(ISERROR($V50),"",OFFSET('Smelter Look-up'!$G$4,$V50-4,0))</f>
        <v>0</v>
      </c>
      <c r="I50" s="207" t="str">
        <f ca="1">IF(ISERROR($V50),"",OFFSET('Smelter Look-up'!$H$4,$V50-4,0))</f>
        <v>Ningbo</v>
      </c>
      <c r="J50" s="207" t="str">
        <f ca="1">IF(ISERROR($V50),"",OFFSET('Smelter Look-up'!$I$4,$V50-4,0))</f>
        <v>Zhejiang Sheng</v>
      </c>
      <c r="K50" s="151"/>
      <c r="L50" s="151"/>
      <c r="M50" s="151"/>
      <c r="N50" s="151"/>
      <c r="O50" s="151"/>
      <c r="P50" s="209"/>
      <c r="Q50" s="152"/>
      <c r="R50" s="150" t="str">
        <f ca="1">IF(ISERROR($V50),"",OFFSET('Smelter Look-up'!$C$4,$V50-4,0)&amp;"")</f>
        <v>Ningbo Hubang New Material Co., Ltd.</v>
      </c>
      <c r="S50" s="156" t="str">
        <f t="shared" ca="1" si="0"/>
        <v>CN</v>
      </c>
      <c r="T50" s="156" t="str">
        <f ca="1">IF(B50="","",IF(ISERROR(MATCH($J50,SorP!$B$1:$B$6226,0)),"",INDIRECT("'SorP'!$A$"&amp;MATCH($S50&amp;$J50,SorP!C:C,0))))</f>
        <v>CN-ZJ</v>
      </c>
      <c r="U50" s="169"/>
      <c r="V50" s="170">
        <f ca="1">IF(C50="",NA(),MATCH($B50&amp;$C50,'Smelter Look-up'!$J:$J,0))</f>
        <v>109</v>
      </c>
      <c r="X50" s="171">
        <f t="shared" ca="1" si="1"/>
        <v>0</v>
      </c>
      <c r="AB50" s="171" t="str">
        <f t="shared" ca="1" si="2"/>
        <v>CobaltNingbo Hubang New Material Co., Ltd.</v>
      </c>
    </row>
    <row r="51" spans="1:28" s="171" customFormat="1" ht="26.25" thickBot="1">
      <c r="A51" s="315" t="s">
        <v>83</v>
      </c>
      <c r="B51" s="150" t="str">
        <f ca="1">IF(LEN(A51)=0,"",INDEX('Smelter Look-up'!$A:$A,MATCH($A51,'Smelter Look-up'!$E:$E,0)))</f>
        <v>Cobalt</v>
      </c>
      <c r="C51" s="153" t="str">
        <f ca="1">IF(LEN(A51)=0,"",INDEX('Smelter Look-up'!$C:$C,MATCH($A51,'Smelter Look-up'!$E:$E,0)))</f>
        <v>CoreMax Corporation</v>
      </c>
      <c r="D51" s="150"/>
      <c r="E51" s="150" t="str">
        <f ca="1">IF(ISERROR($V51),"",OFFSET('Smelter Look-up'!$D$4,$V51-4,0)&amp;"")</f>
        <v>TAIWAN, PROVINCE OF CHINA</v>
      </c>
      <c r="F51" s="150" t="str">
        <f ca="1">IF(ISERROR($V51),"",OFFSET('Smelter Look-up'!$E$4,$V51-4,0))</f>
        <v>CID003473</v>
      </c>
      <c r="G51" s="150" t="str">
        <f ca="1">IF(C51=$X$4,"Enter smelter details",IF(ISERROR($V51),"",OFFSET('Smelter Look-up'!$F$4,$V51-4,0)))</f>
        <v>RMI</v>
      </c>
      <c r="H51" s="206">
        <f ca="1">IF(ISERROR($V51),"",OFFSET('Smelter Look-up'!$G$4,$V51-4,0))</f>
        <v>0</v>
      </c>
      <c r="I51" s="207" t="str">
        <f ca="1">IF(ISERROR($V51),"",OFFSET('Smelter Look-up'!$H$4,$V51-4,0))</f>
        <v>Toufen</v>
      </c>
      <c r="J51" s="207" t="str">
        <f ca="1">IF(ISERROR($V51),"",OFFSET('Smelter Look-up'!$I$4,$V51-4,0))</f>
        <v>Miaoli</v>
      </c>
      <c r="K51" s="151"/>
      <c r="L51" s="151"/>
      <c r="M51" s="151"/>
      <c r="N51" s="151"/>
      <c r="O51" s="151"/>
      <c r="P51" s="209"/>
      <c r="Q51" s="152"/>
      <c r="R51" s="150" t="str">
        <f ca="1">IF(ISERROR($V51),"",OFFSET('Smelter Look-up'!$C$4,$V51-4,0)&amp;"")</f>
        <v>CoreMax Corporation</v>
      </c>
      <c r="S51" s="156" t="str">
        <f t="shared" ca="1" si="0"/>
        <v>TW</v>
      </c>
      <c r="T51" s="156" t="str">
        <f ca="1">IF(B51="","",IF(ISERROR(MATCH($J51,SorP!$B$1:$B$6226,0)),"",INDIRECT("'SorP'!$A$"&amp;MATCH($S51&amp;$J51,SorP!C:C,0))))</f>
        <v>TW-MIA</v>
      </c>
      <c r="U51" s="169"/>
      <c r="V51" s="170">
        <f ca="1">IF(C51="",NA(),MATCH($B51&amp;$C51,'Smelter Look-up'!$J:$J,0))</f>
        <v>13</v>
      </c>
      <c r="X51" s="171">
        <f t="shared" ca="1" si="1"/>
        <v>0</v>
      </c>
      <c r="AB51" s="171" t="str">
        <f t="shared" ca="1" si="2"/>
        <v>CobaltCoreMax Corporation</v>
      </c>
    </row>
    <row r="52" spans="1:28" s="171" customFormat="1" ht="26.25" thickBot="1">
      <c r="A52" s="315"/>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6.25" thickBot="1">
      <c r="A53" s="315"/>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thickBot="1">
      <c r="A54" s="315"/>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7" customHeight="1" thickBot="1">
      <c r="A55" s="315"/>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6.25" thickBot="1">
      <c r="A56" s="315"/>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7" customHeight="1" thickBot="1">
      <c r="A57" s="315"/>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thickBot="1">
      <c r="A58" s="315"/>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6.25" thickBot="1">
      <c r="A59" s="315"/>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thickBot="1">
      <c r="A60" s="315"/>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7" customHeight="1" thickBot="1">
      <c r="A61" s="315"/>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thickBot="1">
      <c r="A62" s="315"/>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1" thickBot="1">
      <c r="A63" s="315"/>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1" thickBot="1">
      <c r="A64" s="315"/>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thickBot="1">
      <c r="A65" s="315"/>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7" customHeight="1" thickBot="1">
      <c r="A66" s="315"/>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7" customHeight="1" thickBot="1">
      <c r="A67" s="315"/>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thickBot="1">
      <c r="A68" s="315"/>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thickBot="1">
      <c r="A69" s="315"/>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thickBot="1">
      <c r="A70" s="315"/>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thickBot="1">
      <c r="A71" s="315"/>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7" customHeight="1" thickBot="1">
      <c r="A72" s="315"/>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thickBot="1">
      <c r="A73" s="315"/>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7" customHeight="1" thickBot="1">
      <c r="A74" s="315"/>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7" customHeight="1" thickBot="1">
      <c r="A75" s="315"/>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thickBot="1">
      <c r="A76" s="315"/>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thickBot="1">
      <c r="A77" s="315"/>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7" customHeight="1" thickBot="1">
      <c r="A78" s="31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thickBot="1">
      <c r="A79" s="315"/>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7" customHeight="1" thickBot="1">
      <c r="A80" s="315"/>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thickBot="1">
      <c r="A81" s="315"/>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1"/>
      <c r="L2476" s="151"/>
      <c r="M2476" s="151"/>
      <c r="N2476" s="151"/>
      <c r="O2476" s="151"/>
      <c r="P2476" s="209"/>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1"/>
      <c r="L2477" s="151"/>
      <c r="M2477" s="151"/>
      <c r="N2477" s="151"/>
      <c r="O2477" s="151"/>
      <c r="P2477" s="209"/>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1"/>
      <c r="L2478" s="151"/>
      <c r="M2478" s="151"/>
      <c r="N2478" s="151"/>
      <c r="O2478" s="151"/>
      <c r="P2478" s="209"/>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1"/>
      <c r="L2479" s="151"/>
      <c r="M2479" s="151"/>
      <c r="N2479" s="151"/>
      <c r="O2479" s="151"/>
      <c r="P2479" s="209"/>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1"/>
      <c r="L2480" s="151"/>
      <c r="M2480" s="151"/>
      <c r="N2480" s="151"/>
      <c r="O2480" s="151"/>
      <c r="P2480" s="209"/>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1"/>
      <c r="L2481" s="151"/>
      <c r="M2481" s="151"/>
      <c r="N2481" s="151"/>
      <c r="O2481" s="151"/>
      <c r="P2481" s="209"/>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1"/>
      <c r="L2482" s="151"/>
      <c r="M2482" s="151"/>
      <c r="N2482" s="151"/>
      <c r="O2482" s="151"/>
      <c r="P2482" s="209"/>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1"/>
      <c r="L2483" s="151"/>
      <c r="M2483" s="151"/>
      <c r="N2483" s="151"/>
      <c r="O2483" s="151"/>
      <c r="P2483" s="209"/>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1"/>
      <c r="L2484" s="151"/>
      <c r="M2484" s="151"/>
      <c r="N2484" s="151"/>
      <c r="O2484" s="151"/>
      <c r="P2484" s="209"/>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1"/>
      <c r="L2485" s="151"/>
      <c r="M2485" s="151"/>
      <c r="N2485" s="151"/>
      <c r="O2485" s="151"/>
      <c r="P2485" s="209"/>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1"/>
      <c r="L2486" s="151"/>
      <c r="M2486" s="151"/>
      <c r="N2486" s="151"/>
      <c r="O2486" s="151"/>
      <c r="P2486" s="209"/>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1"/>
      <c r="L2487" s="151"/>
      <c r="M2487" s="151"/>
      <c r="N2487" s="151"/>
      <c r="O2487" s="151"/>
      <c r="P2487" s="209"/>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1"/>
      <c r="L2488" s="151"/>
      <c r="M2488" s="151"/>
      <c r="N2488" s="151"/>
      <c r="O2488" s="151"/>
      <c r="P2488" s="209"/>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1"/>
      <c r="L2489" s="151"/>
      <c r="M2489" s="151"/>
      <c r="N2489" s="151"/>
      <c r="O2489" s="151"/>
      <c r="P2489" s="209"/>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1"/>
      <c r="L2490" s="151"/>
      <c r="M2490" s="151"/>
      <c r="N2490" s="151"/>
      <c r="O2490" s="151"/>
      <c r="P2490" s="209"/>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1"/>
      <c r="L2491" s="151"/>
      <c r="M2491" s="151"/>
      <c r="N2491" s="151"/>
      <c r="O2491" s="151"/>
      <c r="P2491" s="209"/>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1"/>
      <c r="L2492" s="151"/>
      <c r="M2492" s="151"/>
      <c r="N2492" s="151"/>
      <c r="O2492" s="151"/>
      <c r="P2492" s="209"/>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1"/>
      <c r="L2493" s="151"/>
      <c r="M2493" s="151"/>
      <c r="N2493" s="151"/>
      <c r="O2493" s="151"/>
      <c r="P2493" s="209"/>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1"/>
      <c r="L2494" s="151"/>
      <c r="M2494" s="151"/>
      <c r="N2494" s="151"/>
      <c r="O2494" s="151"/>
      <c r="P2494" s="209"/>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1"/>
      <c r="L2495" s="151"/>
      <c r="M2495" s="151"/>
      <c r="N2495" s="151"/>
      <c r="O2495" s="151"/>
      <c r="P2495" s="209"/>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1"/>
      <c r="L2496" s="151"/>
      <c r="M2496" s="151"/>
      <c r="N2496" s="151"/>
      <c r="O2496" s="151"/>
      <c r="P2496" s="209"/>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1"/>
      <c r="L2497" s="151"/>
      <c r="M2497" s="151"/>
      <c r="N2497" s="151"/>
      <c r="O2497" s="151"/>
      <c r="P2497" s="209"/>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5"/>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7" t="str">
        <f>IF(LEN(A2499)=0,"",INDEX('Smelter Look-up'!$A:$A,MATCH($A2499,'Smelter Look-up'!$E:$E,0)))</f>
        <v/>
      </c>
      <c r="C2499" s="153"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1"/>
      <c r="L2499" s="151"/>
      <c r="M2499" s="151"/>
      <c r="N2499" s="151"/>
      <c r="O2499" s="151"/>
      <c r="P2499" s="240"/>
      <c r="Q2499" s="152"/>
      <c r="R2499" s="236"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1"/>
      <c r="B2500" s="212" t="str">
        <f>IF(LEN(A2500)=0,"",INDEX('Smelter Look-up'!$A:$A,MATCH($A2500,'Smelter Look-up'!$E:$E,0)))</f>
        <v/>
      </c>
      <c r="C2500" s="241"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42"/>
      <c r="R2500" s="217"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e">
        <f ca="1">IF(H65=0,"0",H65)</f>
        <v>#N/A</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Hiab AB</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Anna Kawecka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anna.kawecka@hiab.com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+48 532404233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Anna Kawecka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anna.kawecka@hiab.com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45644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50%</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https://www.cargotec.com/49b925/globalassets/files/sustainability/supplier-code-of-conduct/business-partner-code-of-conduct/new-cargotec-business-partner-code-of-conduct_en.pdf</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t="e" cm="1">
        <f t="array" aca="1" ref="G64" ca="1">IF(OR(SUMPRODUCT(('Smelter List'!$C:$C="Smelter not listed")*('Smelter List'!$D:$D=""))&gt;0,SUMPRODUCT(('Smelter List'!$C:$C="Smelter not listed")*('Smelter List'!$E:$E=""))&gt;0),1,0)</f>
        <v>#N/A</v>
      </c>
      <c r="H64" s="64" t="e">
        <f ca="1">F64*G64</f>
        <v>#N/A</v>
      </c>
      <c r="I64" s="132" t="str">
        <f ca="1">OFFSET(L!$C$1,MATCH("Checker"&amp;"Comp",L!$A:$A,0)-1,SL,,)</f>
        <v>Complete</v>
      </c>
      <c r="J64" s="16" t="s">
        <v>62</v>
      </c>
      <c r="K64" s="135"/>
      <c r="L64" s="16" t="s">
        <v>63</v>
      </c>
    </row>
    <row r="65" spans="8:8">
      <c r="H65" s="16" t="e">
        <f ca="1">SUM(H4:H64)</f>
        <v>#N/A</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45">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ht="15">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b346dad-8a15-4ce7-a19a-07d981b0c5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Kawecka Anna</cp:lastModifiedBy>
  <cp:revision/>
  <dcterms:created xsi:type="dcterms:W3CDTF">2010-06-21T21:00:23Z</dcterms:created>
  <dcterms:modified xsi:type="dcterms:W3CDTF">2024-12-17T16:33:01Z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